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 defaultThemeVersion="124226"/>
  <xr:revisionPtr revIDLastSave="0" documentId="13_ncr:1_{AA932A29-4B06-4399-B46F-BA7497AA17DE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'инновации+добровольчество0,41'!$A$190:$I$376</definedName>
    <definedName name="_xlnm._FilterDatabase" localSheetId="7" hidden="1">'таланты+инициативы0,28'!$A$198:$I$360</definedName>
    <definedName name="_xlnm.Print_Area" localSheetId="0">затраты!$A$1:$K$24</definedName>
    <definedName name="_xlnm.Print_Area" localSheetId="2">'инновации+добровольчество0,41'!$A$1:$I$438</definedName>
    <definedName name="_xlnm.Print_Area" localSheetId="5">'патриотика0,31'!$A$1:$I$483</definedName>
    <definedName name="_xlnm.Print_Area" localSheetId="7">'таланты+инициативы0,28'!$A$1:$I$445</definedName>
  </definedNames>
  <calcPr calcId="181029"/>
  <fileRecoveryPr autoRecover="0"/>
</workbook>
</file>

<file path=xl/calcChain.xml><?xml version="1.0" encoding="utf-8"?>
<calcChain xmlns="http://schemas.openxmlformats.org/spreadsheetml/2006/main">
  <c r="I26" i="31" l="1"/>
  <c r="I25" i="15"/>
  <c r="I25" i="14"/>
  <c r="E22" i="39" l="1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E182" i="15"/>
  <c r="E183" i="15"/>
  <c r="E184" i="15"/>
  <c r="E185" i="15"/>
  <c r="E186" i="15"/>
  <c r="E187" i="15"/>
  <c r="E188" i="15"/>
  <c r="E189" i="15"/>
  <c r="E190" i="15"/>
  <c r="B183" i="15"/>
  <c r="B184" i="15"/>
  <c r="B185" i="15"/>
  <c r="B186" i="15"/>
  <c r="B187" i="15"/>
  <c r="B188" i="15"/>
  <c r="B189" i="15"/>
  <c r="B190" i="15"/>
  <c r="A183" i="15"/>
  <c r="A184" i="15"/>
  <c r="A185" i="15"/>
  <c r="A186" i="15"/>
  <c r="A187" i="15"/>
  <c r="A188" i="15"/>
  <c r="A189" i="15"/>
  <c r="A190" i="15"/>
  <c r="A191" i="15"/>
  <c r="A192" i="15"/>
  <c r="A193" i="15"/>
  <c r="E223" i="14"/>
  <c r="E224" i="14"/>
  <c r="E226" i="14"/>
  <c r="E227" i="14"/>
  <c r="E228" i="14"/>
  <c r="E229" i="14"/>
  <c r="E230" i="14"/>
  <c r="E231" i="14"/>
  <c r="B175" i="31"/>
  <c r="B176" i="31"/>
  <c r="B177" i="31"/>
  <c r="B178" i="31"/>
  <c r="B179" i="31"/>
  <c r="B180" i="31"/>
  <c r="B181" i="31"/>
  <c r="D170" i="15" l="1"/>
  <c r="D169" i="15"/>
  <c r="D168" i="15"/>
  <c r="D164" i="15"/>
  <c r="D163" i="15"/>
  <c r="D206" i="14"/>
  <c r="D205" i="14"/>
  <c r="D204" i="14"/>
  <c r="D200" i="14"/>
  <c r="D199" i="14"/>
  <c r="D161" i="31"/>
  <c r="D160" i="31"/>
  <c r="D159" i="31"/>
  <c r="D155" i="31"/>
  <c r="D154" i="31"/>
  <c r="D193" i="31"/>
  <c r="D194" i="31"/>
  <c r="D195" i="31"/>
  <c r="D196" i="31"/>
  <c r="D197" i="31"/>
  <c r="D198" i="31"/>
  <c r="D199" i="31"/>
  <c r="D200" i="31"/>
  <c r="D201" i="31"/>
  <c r="D202" i="31"/>
  <c r="G64" i="14" l="1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E319" i="15" l="1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38" i="15" s="1"/>
  <c r="E277" i="14"/>
  <c r="E239" i="15" s="1"/>
  <c r="E278" i="14"/>
  <c r="E240" i="15" s="1"/>
  <c r="E279" i="14"/>
  <c r="E241" i="15" s="1"/>
  <c r="E280" i="14"/>
  <c r="E242" i="15" s="1"/>
  <c r="E281" i="14"/>
  <c r="E243" i="15" s="1"/>
  <c r="E282" i="14"/>
  <c r="E244" i="15" s="1"/>
  <c r="E283" i="14"/>
  <c r="E245" i="15" s="1"/>
  <c r="E284" i="14"/>
  <c r="E246" i="15" s="1"/>
  <c r="E285" i="14"/>
  <c r="E247" i="15" s="1"/>
  <c r="E286" i="14"/>
  <c r="E248" i="15" s="1"/>
  <c r="E287" i="14"/>
  <c r="E249" i="15" s="1"/>
  <c r="E288" i="14"/>
  <c r="E250" i="15" s="1"/>
  <c r="E289" i="14"/>
  <c r="E251" i="15" s="1"/>
  <c r="E290" i="14"/>
  <c r="E252" i="15" s="1"/>
  <c r="E291" i="14"/>
  <c r="E253" i="15" s="1"/>
  <c r="E292" i="14"/>
  <c r="E254" i="15" s="1"/>
  <c r="E293" i="14"/>
  <c r="E255" i="15" s="1"/>
  <c r="E294" i="14"/>
  <c r="E256" i="15" s="1"/>
  <c r="E295" i="14"/>
  <c r="E257" i="15" s="1"/>
  <c r="E296" i="14"/>
  <c r="E258" i="15" s="1"/>
  <c r="E297" i="14"/>
  <c r="E259" i="15" s="1"/>
  <c r="E298" i="14"/>
  <c r="E260" i="15" s="1"/>
  <c r="E299" i="14"/>
  <c r="E261" i="15" s="1"/>
  <c r="E300" i="14"/>
  <c r="E262" i="15" s="1"/>
  <c r="E301" i="14"/>
  <c r="E263" i="15" s="1"/>
  <c r="E302" i="14"/>
  <c r="E264" i="15" s="1"/>
  <c r="E303" i="14"/>
  <c r="E265" i="15" s="1"/>
  <c r="E304" i="14"/>
  <c r="E266" i="15" s="1"/>
  <c r="E305" i="14"/>
  <c r="E267" i="15" s="1"/>
  <c r="E306" i="14"/>
  <c r="E268" i="15" s="1"/>
  <c r="E307" i="14"/>
  <c r="E269" i="15" s="1"/>
  <c r="E308" i="14"/>
  <c r="E270" i="15" s="1"/>
  <c r="E309" i="14"/>
  <c r="E271" i="15" s="1"/>
  <c r="E310" i="14"/>
  <c r="E272" i="15" s="1"/>
  <c r="E311" i="14"/>
  <c r="E273" i="15" s="1"/>
  <c r="E312" i="14"/>
  <c r="E274" i="15" s="1"/>
  <c r="E313" i="14"/>
  <c r="E275" i="15" s="1"/>
  <c r="E314" i="14"/>
  <c r="E276" i="15" s="1"/>
  <c r="E315" i="14"/>
  <c r="E277" i="15" s="1"/>
  <c r="E316" i="14"/>
  <c r="E278" i="15" s="1"/>
  <c r="E317" i="14"/>
  <c r="E279" i="15" s="1"/>
  <c r="E318" i="14"/>
  <c r="E280" i="15" s="1"/>
  <c r="E319" i="14"/>
  <c r="E281" i="15" s="1"/>
  <c r="E320" i="14"/>
  <c r="E282" i="15" s="1"/>
  <c r="E321" i="14"/>
  <c r="E283" i="15" s="1"/>
  <c r="E322" i="14"/>
  <c r="E284" i="15" s="1"/>
  <c r="E323" i="14"/>
  <c r="E285" i="15" s="1"/>
  <c r="E324" i="14"/>
  <c r="E286" i="15" s="1"/>
  <c r="E325" i="14"/>
  <c r="E287" i="15" s="1"/>
  <c r="E326" i="14"/>
  <c r="E288" i="15" s="1"/>
  <c r="E327" i="14"/>
  <c r="E289" i="15" s="1"/>
  <c r="E328" i="14"/>
  <c r="E290" i="15" s="1"/>
  <c r="E329" i="14"/>
  <c r="E291" i="15" s="1"/>
  <c r="E330" i="14"/>
  <c r="E292" i="15" s="1"/>
  <c r="E331" i="14"/>
  <c r="E293" i="15" s="1"/>
  <c r="E332" i="14"/>
  <c r="E294" i="15" s="1"/>
  <c r="E333" i="14"/>
  <c r="E295" i="15" s="1"/>
  <c r="E334" i="14"/>
  <c r="E296" i="15" s="1"/>
  <c r="E335" i="14"/>
  <c r="E297" i="15" s="1"/>
  <c r="E336" i="14"/>
  <c r="E298" i="15" s="1"/>
  <c r="E337" i="14"/>
  <c r="E299" i="15" s="1"/>
  <c r="E338" i="14"/>
  <c r="E300" i="15" s="1"/>
  <c r="E339" i="14"/>
  <c r="E301" i="15" s="1"/>
  <c r="E340" i="14"/>
  <c r="E302" i="15" s="1"/>
  <c r="E341" i="14"/>
  <c r="E303" i="15" s="1"/>
  <c r="E342" i="14"/>
  <c r="E304" i="15" s="1"/>
  <c r="E343" i="14"/>
  <c r="E305" i="15" s="1"/>
  <c r="E344" i="14"/>
  <c r="E306" i="15" s="1"/>
  <c r="E345" i="14"/>
  <c r="E307" i="15" s="1"/>
  <c r="E346" i="14"/>
  <c r="E308" i="15" s="1"/>
  <c r="E347" i="14"/>
  <c r="E309" i="15" s="1"/>
  <c r="E348" i="14"/>
  <c r="E310" i="15" s="1"/>
  <c r="E349" i="14"/>
  <c r="E311" i="15" s="1"/>
  <c r="E350" i="14"/>
  <c r="E312" i="15" s="1"/>
  <c r="E351" i="14"/>
  <c r="E313" i="15" s="1"/>
  <c r="E352" i="14"/>
  <c r="E314" i="15" s="1"/>
  <c r="E353" i="14"/>
  <c r="E315" i="15" s="1"/>
  <c r="E354" i="14"/>
  <c r="E316" i="15" s="1"/>
  <c r="E355" i="14"/>
  <c r="E317" i="15" s="1"/>
  <c r="E356" i="14"/>
  <c r="E318" i="15" s="1"/>
  <c r="E238" i="14"/>
  <c r="D211" i="31"/>
  <c r="D210" i="31"/>
  <c r="D209" i="31"/>
  <c r="F209" i="31" s="1"/>
  <c r="D207" i="31"/>
  <c r="D206" i="31"/>
  <c r="F206" i="31" s="1"/>
  <c r="D311" i="31"/>
  <c r="D310" i="31"/>
  <c r="D309" i="31"/>
  <c r="D308" i="31"/>
  <c r="D307" i="31"/>
  <c r="D306" i="31"/>
  <c r="D305" i="31"/>
  <c r="D304" i="31"/>
  <c r="D303" i="31"/>
  <c r="D302" i="31"/>
  <c r="D301" i="31"/>
  <c r="D300" i="31"/>
  <c r="D299" i="31"/>
  <c r="F299" i="31" s="1"/>
  <c r="D298" i="31"/>
  <c r="F298" i="31" s="1"/>
  <c r="D297" i="31"/>
  <c r="F297" i="31" s="1"/>
  <c r="D296" i="31"/>
  <c r="F296" i="31" s="1"/>
  <c r="D295" i="31"/>
  <c r="D294" i="31"/>
  <c r="D293" i="31"/>
  <c r="D292" i="31"/>
  <c r="D291" i="31"/>
  <c r="F291" i="31" s="1"/>
  <c r="D290" i="31"/>
  <c r="F290" i="31" s="1"/>
  <c r="D289" i="31"/>
  <c r="D288" i="31"/>
  <c r="D287" i="31"/>
  <c r="D286" i="31"/>
  <c r="D285" i="31"/>
  <c r="D284" i="31"/>
  <c r="D283" i="31"/>
  <c r="D282" i="31"/>
  <c r="D281" i="31"/>
  <c r="D280" i="31"/>
  <c r="D279" i="31"/>
  <c r="D278" i="31"/>
  <c r="F278" i="31" s="1"/>
  <c r="D277" i="31"/>
  <c r="F277" i="31" s="1"/>
  <c r="D276" i="31"/>
  <c r="D275" i="31"/>
  <c r="D274" i="31"/>
  <c r="D273" i="31"/>
  <c r="F273" i="31" s="1"/>
  <c r="D272" i="31"/>
  <c r="F272" i="31" s="1"/>
  <c r="D271" i="31"/>
  <c r="F271" i="31" s="1"/>
  <c r="D270" i="31"/>
  <c r="F270" i="31" s="1"/>
  <c r="D269" i="31"/>
  <c r="F269" i="31" s="1"/>
  <c r="D268" i="31"/>
  <c r="F268" i="31" s="1"/>
  <c r="D267" i="31"/>
  <c r="D266" i="31"/>
  <c r="F266" i="31" s="1"/>
  <c r="D265" i="31"/>
  <c r="F265" i="31" s="1"/>
  <c r="D264" i="31"/>
  <c r="F264" i="31" s="1"/>
  <c r="D263" i="31"/>
  <c r="F263" i="31" s="1"/>
  <c r="D262" i="31"/>
  <c r="F262" i="31" s="1"/>
  <c r="D261" i="31"/>
  <c r="F261" i="31" s="1"/>
  <c r="D260" i="31"/>
  <c r="F260" i="31" s="1"/>
  <c r="D259" i="31"/>
  <c r="F259" i="31" s="1"/>
  <c r="D258" i="31"/>
  <c r="D257" i="31"/>
  <c r="F257" i="31" s="1"/>
  <c r="D256" i="31"/>
  <c r="F256" i="31" s="1"/>
  <c r="D255" i="31"/>
  <c r="D254" i="31"/>
  <c r="F254" i="31" s="1"/>
  <c r="D253" i="31"/>
  <c r="F253" i="31" s="1"/>
  <c r="D252" i="31"/>
  <c r="F252" i="31" s="1"/>
  <c r="D251" i="31"/>
  <c r="F251" i="31" s="1"/>
  <c r="D250" i="31"/>
  <c r="D249" i="31"/>
  <c r="D248" i="31"/>
  <c r="D247" i="31"/>
  <c r="F247" i="31" s="1"/>
  <c r="D246" i="31"/>
  <c r="F246" i="31" s="1"/>
  <c r="D245" i="31"/>
  <c r="D244" i="31"/>
  <c r="F244" i="31" s="1"/>
  <c r="D243" i="31"/>
  <c r="F243" i="31" s="1"/>
  <c r="D242" i="31"/>
  <c r="F242" i="31" s="1"/>
  <c r="D241" i="31"/>
  <c r="F241" i="31" s="1"/>
  <c r="D240" i="31"/>
  <c r="F240" i="31" s="1"/>
  <c r="D239" i="31"/>
  <c r="F239" i="31" s="1"/>
  <c r="D238" i="31"/>
  <c r="F238" i="31" s="1"/>
  <c r="D237" i="31"/>
  <c r="F237" i="31" s="1"/>
  <c r="D236" i="31"/>
  <c r="D235" i="31"/>
  <c r="F235" i="31" s="1"/>
  <c r="D234" i="31"/>
  <c r="F234" i="31" s="1"/>
  <c r="D233" i="31"/>
  <c r="F233" i="31" s="1"/>
  <c r="D232" i="31"/>
  <c r="D231" i="31"/>
  <c r="D230" i="31"/>
  <c r="D229" i="31"/>
  <c r="D228" i="31"/>
  <c r="D227" i="31"/>
  <c r="D226" i="31"/>
  <c r="D225" i="31"/>
  <c r="D224" i="31"/>
  <c r="D223" i="31"/>
  <c r="D222" i="31"/>
  <c r="D221" i="31"/>
  <c r="D220" i="31"/>
  <c r="D219" i="31"/>
  <c r="D218" i="31"/>
  <c r="D217" i="31"/>
  <c r="D216" i="31"/>
  <c r="D215" i="31"/>
  <c r="D214" i="31"/>
  <c r="D213" i="31"/>
  <c r="D212" i="31"/>
  <c r="D208" i="31"/>
  <c r="D205" i="31"/>
  <c r="D204" i="31"/>
  <c r="D203" i="31"/>
  <c r="F194" i="31"/>
  <c r="F195" i="31"/>
  <c r="F196" i="31"/>
  <c r="F197" i="31"/>
  <c r="F198" i="31"/>
  <c r="F199" i="31"/>
  <c r="F200" i="31"/>
  <c r="F201" i="31"/>
  <c r="F202" i="31"/>
  <c r="F203" i="31"/>
  <c r="F204" i="31"/>
  <c r="F205" i="31"/>
  <c r="F207" i="31"/>
  <c r="F208" i="31"/>
  <c r="F210" i="31"/>
  <c r="F211" i="31"/>
  <c r="F212" i="31"/>
  <c r="F213" i="31"/>
  <c r="F214" i="31"/>
  <c r="F215" i="31"/>
  <c r="F216" i="31"/>
  <c r="F217" i="31"/>
  <c r="F218" i="31"/>
  <c r="F219" i="31"/>
  <c r="F220" i="31"/>
  <c r="F221" i="31"/>
  <c r="F222" i="31"/>
  <c r="F223" i="31"/>
  <c r="F224" i="31"/>
  <c r="F225" i="31"/>
  <c r="F226" i="31"/>
  <c r="F227" i="31"/>
  <c r="F228" i="31"/>
  <c r="F229" i="31"/>
  <c r="F230" i="31"/>
  <c r="F231" i="31"/>
  <c r="F232" i="31"/>
  <c r="F236" i="31"/>
  <c r="F245" i="31"/>
  <c r="F248" i="31"/>
  <c r="F249" i="31"/>
  <c r="F250" i="31"/>
  <c r="F255" i="31"/>
  <c r="F258" i="31"/>
  <c r="F267" i="31"/>
  <c r="F274" i="31"/>
  <c r="F275" i="31"/>
  <c r="F276" i="31"/>
  <c r="F279" i="31"/>
  <c r="F280" i="31"/>
  <c r="F281" i="31"/>
  <c r="F282" i="31"/>
  <c r="F283" i="31"/>
  <c r="F284" i="31"/>
  <c r="F285" i="31"/>
  <c r="F286" i="31"/>
  <c r="F287" i="31"/>
  <c r="F288" i="31"/>
  <c r="F289" i="31"/>
  <c r="F292" i="31"/>
  <c r="F293" i="31"/>
  <c r="F294" i="31"/>
  <c r="F295" i="31"/>
  <c r="F300" i="31"/>
  <c r="F301" i="31"/>
  <c r="F302" i="31"/>
  <c r="F303" i="31"/>
  <c r="F304" i="31"/>
  <c r="F305" i="31"/>
  <c r="F306" i="31"/>
  <c r="F307" i="31"/>
  <c r="F308" i="31"/>
  <c r="F309" i="31"/>
  <c r="F310" i="31"/>
  <c r="F311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193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193" i="31"/>
  <c r="E6" i="41"/>
  <c r="E7" i="41"/>
  <c r="E8" i="41"/>
  <c r="E9" i="41"/>
  <c r="E10" i="41"/>
  <c r="E11" i="41"/>
  <c r="E12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24" i="38"/>
  <c r="D24" i="38"/>
  <c r="C24" i="38"/>
  <c r="G74" i="31"/>
  <c r="G75" i="31" s="1"/>
  <c r="E44" i="39" l="1"/>
  <c r="C44" i="39"/>
  <c r="G105" i="14"/>
  <c r="G108" i="14" s="1"/>
  <c r="A110" i="14"/>
  <c r="B238" i="14" l="1"/>
  <c r="B239" i="14"/>
  <c r="B240" i="14"/>
  <c r="B241" i="14"/>
  <c r="B242" i="14"/>
  <c r="B243" i="14"/>
  <c r="B244" i="14"/>
  <c r="B245" i="14"/>
  <c r="B246" i="14"/>
  <c r="B247" i="14"/>
  <c r="B248" i="14"/>
  <c r="B249" i="14"/>
  <c r="B250" i="14"/>
  <c r="B251" i="14"/>
  <c r="B252" i="14"/>
  <c r="B253" i="14"/>
  <c r="B254" i="14"/>
  <c r="B255" i="14"/>
  <c r="B256" i="14"/>
  <c r="D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B171" i="15"/>
  <c r="B173" i="15"/>
  <c r="B175" i="15"/>
  <c r="B177" i="15"/>
  <c r="B179" i="15"/>
  <c r="B181" i="15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9" i="14"/>
  <c r="B162" i="31"/>
  <c r="B163" i="31"/>
  <c r="B172" i="15" s="1"/>
  <c r="B164" i="31"/>
  <c r="B165" i="31"/>
  <c r="B174" i="15" s="1"/>
  <c r="B166" i="31"/>
  <c r="B167" i="31"/>
  <c r="B176" i="15" s="1"/>
  <c r="B168" i="31"/>
  <c r="B169" i="31"/>
  <c r="B178" i="15" s="1"/>
  <c r="B170" i="31"/>
  <c r="B171" i="31"/>
  <c r="B180" i="15" s="1"/>
  <c r="B172" i="31"/>
  <c r="B173" i="31"/>
  <c r="B182" i="15" s="1"/>
  <c r="B174" i="31"/>
  <c r="B193" i="15"/>
  <c r="B161" i="31"/>
  <c r="B170" i="15" s="1"/>
  <c r="E169" i="15"/>
  <c r="E205" i="14"/>
  <c r="B122" i="15" l="1"/>
  <c r="E114" i="31"/>
  <c r="E115" i="31"/>
  <c r="E116" i="31"/>
  <c r="E117" i="31"/>
  <c r="E118" i="31"/>
  <c r="E122" i="15" s="1"/>
  <c r="E113" i="31"/>
  <c r="A114" i="31"/>
  <c r="A115" i="31"/>
  <c r="A116" i="31"/>
  <c r="A117" i="31"/>
  <c r="A118" i="31"/>
  <c r="A113" i="31"/>
  <c r="D97" i="15" l="1"/>
  <c r="E97" i="15" s="1"/>
  <c r="G97" i="15" s="1"/>
  <c r="D96" i="15"/>
  <c r="E96" i="15" s="1"/>
  <c r="G96" i="15" s="1"/>
  <c r="A97" i="15"/>
  <c r="A96" i="15"/>
  <c r="A95" i="15"/>
  <c r="A94" i="15"/>
  <c r="D95" i="15"/>
  <c r="E95" i="15" s="1"/>
  <c r="G95" i="15" s="1"/>
  <c r="D94" i="15"/>
  <c r="E94" i="15" s="1"/>
  <c r="G94" i="15" s="1"/>
  <c r="H97" i="15"/>
  <c r="H96" i="15"/>
  <c r="H95" i="15"/>
  <c r="H94" i="15"/>
  <c r="I95" i="15" l="1"/>
  <c r="I97" i="15"/>
  <c r="I94" i="15"/>
  <c r="I96" i="15"/>
  <c r="I98" i="15" l="1"/>
  <c r="H120" i="14"/>
  <c r="H119" i="14"/>
  <c r="H118" i="14"/>
  <c r="H117" i="14"/>
  <c r="A118" i="14"/>
  <c r="A119" i="14"/>
  <c r="A120" i="14"/>
  <c r="A117" i="14"/>
  <c r="B25" i="14"/>
  <c r="H25" i="14" s="1"/>
  <c r="B24" i="14"/>
  <c r="H24" i="14" s="1"/>
  <c r="H85" i="31"/>
  <c r="H86" i="31"/>
  <c r="H87" i="31"/>
  <c r="H84" i="31"/>
  <c r="H26" i="31"/>
  <c r="H25" i="31"/>
  <c r="G62" i="14" l="1"/>
  <c r="G63" i="14"/>
  <c r="G58" i="14"/>
  <c r="G59" i="14"/>
  <c r="G73" i="15"/>
  <c r="G74" i="15"/>
  <c r="G75" i="15"/>
  <c r="G71" i="15"/>
  <c r="A77" i="31" l="1"/>
  <c r="A14" i="14"/>
  <c r="A15" i="31" s="1"/>
  <c r="A250" i="14" l="1"/>
  <c r="A212" i="15" s="1"/>
  <c r="A251" i="14"/>
  <c r="A213" i="15" s="1"/>
  <c r="A241" i="14"/>
  <c r="A203" i="15" s="1"/>
  <c r="A239" i="14"/>
  <c r="A201" i="15" s="1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C110" i="38"/>
  <c r="C126" i="39" s="1"/>
  <c r="C152" i="40" s="1"/>
  <c r="D110" i="38"/>
  <c r="D126" i="39" s="1"/>
  <c r="D152" i="40" s="1"/>
  <c r="C111" i="38"/>
  <c r="C127" i="39" s="1"/>
  <c r="C153" i="40" s="1"/>
  <c r="D111" i="38"/>
  <c r="D127" i="39" s="1"/>
  <c r="D153" i="40" s="1"/>
  <c r="E111" i="38"/>
  <c r="C101" i="38"/>
  <c r="C117" i="39" s="1"/>
  <c r="C143" i="40" s="1"/>
  <c r="D101" i="38"/>
  <c r="D117" i="39" s="1"/>
  <c r="D143" i="40" s="1"/>
  <c r="D99" i="38"/>
  <c r="D115" i="39" s="1"/>
  <c r="D141" i="40" s="1"/>
  <c r="C99" i="38"/>
  <c r="C115" i="39" s="1"/>
  <c r="C141" i="40" s="1"/>
  <c r="A474" i="14"/>
  <c r="A436" i="15" s="1"/>
  <c r="A475" i="14"/>
  <c r="A437" i="15" s="1"/>
  <c r="A476" i="14"/>
  <c r="A438" i="15" s="1"/>
  <c r="A477" i="14"/>
  <c r="A439" i="15" s="1"/>
  <c r="A478" i="14"/>
  <c r="A440" i="15" s="1"/>
  <c r="A479" i="14"/>
  <c r="A441" i="15" s="1"/>
  <c r="A480" i="14"/>
  <c r="A442" i="15" s="1"/>
  <c r="A481" i="14"/>
  <c r="A443" i="15" s="1"/>
  <c r="A482" i="14"/>
  <c r="A444" i="15" s="1"/>
  <c r="E24" i="41"/>
  <c r="E23" i="41"/>
  <c r="E22" i="41"/>
  <c r="E21" i="41"/>
  <c r="E20" i="41"/>
  <c r="E19" i="41"/>
  <c r="E18" i="41"/>
  <c r="E17" i="41"/>
  <c r="E16" i="41"/>
  <c r="E15" i="41"/>
  <c r="E14" i="41"/>
  <c r="E13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1" i="14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A260" i="14"/>
  <c r="A222" i="15" s="1"/>
  <c r="A261" i="14"/>
  <c r="A223" i="15" s="1"/>
  <c r="A262" i="14"/>
  <c r="A224" i="15" s="1"/>
  <c r="A263" i="14"/>
  <c r="A225" i="15" s="1"/>
  <c r="A264" i="14"/>
  <c r="A226" i="15" s="1"/>
  <c r="A265" i="14"/>
  <c r="A227" i="15" s="1"/>
  <c r="A266" i="14"/>
  <c r="A228" i="15" s="1"/>
  <c r="A267" i="14"/>
  <c r="A229" i="15" s="1"/>
  <c r="A268" i="14"/>
  <c r="A230" i="15" s="1"/>
  <c r="A269" i="14"/>
  <c r="A231" i="15" s="1"/>
  <c r="A270" i="14"/>
  <c r="A232" i="15" s="1"/>
  <c r="A271" i="14"/>
  <c r="A233" i="15" s="1"/>
  <c r="A272" i="14"/>
  <c r="A234" i="15" s="1"/>
  <c r="A273" i="14"/>
  <c r="A235" i="15" s="1"/>
  <c r="A274" i="14"/>
  <c r="A236" i="15" s="1"/>
  <c r="A275" i="14"/>
  <c r="A237" i="15" s="1"/>
  <c r="A276" i="14"/>
  <c r="A238" i="15" s="1"/>
  <c r="A277" i="14"/>
  <c r="A239" i="15" s="1"/>
  <c r="A278" i="14"/>
  <c r="A240" i="15" s="1"/>
  <c r="A279" i="14"/>
  <c r="A241" i="15" s="1"/>
  <c r="A280" i="14"/>
  <c r="A242" i="15" s="1"/>
  <c r="A281" i="14"/>
  <c r="A243" i="15" s="1"/>
  <c r="A282" i="14"/>
  <c r="A244" i="15" s="1"/>
  <c r="A283" i="14"/>
  <c r="A245" i="15" s="1"/>
  <c r="A284" i="14"/>
  <c r="A246" i="15" s="1"/>
  <c r="A285" i="14"/>
  <c r="A247" i="15" s="1"/>
  <c r="A286" i="14"/>
  <c r="A248" i="15" s="1"/>
  <c r="A287" i="14"/>
  <c r="A249" i="15" s="1"/>
  <c r="A288" i="14"/>
  <c r="A250" i="15" s="1"/>
  <c r="A289" i="14"/>
  <c r="A251" i="15" s="1"/>
  <c r="A290" i="14"/>
  <c r="A252" i="15" s="1"/>
  <c r="A291" i="14"/>
  <c r="A253" i="15" s="1"/>
  <c r="A292" i="14"/>
  <c r="A254" i="15" s="1"/>
  <c r="A293" i="14"/>
  <c r="A255" i="15" s="1"/>
  <c r="A294" i="14"/>
  <c r="A256" i="15" s="1"/>
  <c r="A295" i="14"/>
  <c r="A257" i="15" s="1"/>
  <c r="A296" i="14"/>
  <c r="A258" i="15" s="1"/>
  <c r="A297" i="14"/>
  <c r="A259" i="15" s="1"/>
  <c r="A298" i="14"/>
  <c r="A260" i="15" s="1"/>
  <c r="A299" i="14"/>
  <c r="A261" i="15" s="1"/>
  <c r="A300" i="14"/>
  <c r="A262" i="15" s="1"/>
  <c r="A301" i="14"/>
  <c r="A263" i="15" s="1"/>
  <c r="A302" i="14"/>
  <c r="A264" i="15" s="1"/>
  <c r="A303" i="14"/>
  <c r="A265" i="15" s="1"/>
  <c r="A304" i="14"/>
  <c r="A266" i="15" s="1"/>
  <c r="A305" i="14"/>
  <c r="A267" i="15" s="1"/>
  <c r="A306" i="14"/>
  <c r="A268" i="15" s="1"/>
  <c r="A307" i="14"/>
  <c r="A269" i="15" s="1"/>
  <c r="A308" i="14"/>
  <c r="A270" i="15" s="1"/>
  <c r="A309" i="14"/>
  <c r="A271" i="15" s="1"/>
  <c r="A310" i="14"/>
  <c r="A272" i="15" s="1"/>
  <c r="A311" i="14"/>
  <c r="A273" i="15" s="1"/>
  <c r="A312" i="14"/>
  <c r="A274" i="15" s="1"/>
  <c r="A313" i="14"/>
  <c r="A275" i="15" s="1"/>
  <c r="A314" i="14"/>
  <c r="A276" i="15" s="1"/>
  <c r="A315" i="14"/>
  <c r="A277" i="15" s="1"/>
  <c r="A316" i="14"/>
  <c r="A278" i="15" s="1"/>
  <c r="A317" i="14"/>
  <c r="A279" i="15" s="1"/>
  <c r="A318" i="14"/>
  <c r="A280" i="15" s="1"/>
  <c r="A319" i="14"/>
  <c r="A281" i="15" s="1"/>
  <c r="A320" i="14"/>
  <c r="A282" i="15" s="1"/>
  <c r="A321" i="14"/>
  <c r="A283" i="15" s="1"/>
  <c r="A322" i="14"/>
  <c r="A284" i="15" s="1"/>
  <c r="A323" i="14"/>
  <c r="A285" i="15" s="1"/>
  <c r="A324" i="14"/>
  <c r="A286" i="15" s="1"/>
  <c r="A325" i="14"/>
  <c r="A287" i="15" s="1"/>
  <c r="A326" i="14"/>
  <c r="A288" i="15" s="1"/>
  <c r="A327" i="14"/>
  <c r="A289" i="15" s="1"/>
  <c r="A328" i="14"/>
  <c r="A290" i="15" s="1"/>
  <c r="A329" i="14"/>
  <c r="A291" i="15" s="1"/>
  <c r="A330" i="14"/>
  <c r="A292" i="15" s="1"/>
  <c r="A331" i="14"/>
  <c r="A293" i="15" s="1"/>
  <c r="A332" i="14"/>
  <c r="A294" i="15" s="1"/>
  <c r="A333" i="14"/>
  <c r="A295" i="15" s="1"/>
  <c r="A334" i="14"/>
  <c r="A296" i="15" s="1"/>
  <c r="A335" i="14"/>
  <c r="A297" i="15" s="1"/>
  <c r="A336" i="14"/>
  <c r="A298" i="15" s="1"/>
  <c r="A337" i="14"/>
  <c r="A299" i="15" s="1"/>
  <c r="A338" i="14"/>
  <c r="A300" i="15" s="1"/>
  <c r="A339" i="14"/>
  <c r="A301" i="15" s="1"/>
  <c r="A340" i="14"/>
  <c r="A302" i="15" s="1"/>
  <c r="A341" i="14"/>
  <c r="A303" i="15" s="1"/>
  <c r="A342" i="14"/>
  <c r="A304" i="15" s="1"/>
  <c r="A343" i="14"/>
  <c r="A305" i="15" s="1"/>
  <c r="A344" i="14"/>
  <c r="A306" i="15" s="1"/>
  <c r="A345" i="14"/>
  <c r="A307" i="15" s="1"/>
  <c r="A346" i="14"/>
  <c r="A308" i="15" s="1"/>
  <c r="A347" i="14"/>
  <c r="A309" i="15" s="1"/>
  <c r="A348" i="14"/>
  <c r="A310" i="15" s="1"/>
  <c r="A349" i="14"/>
  <c r="A311" i="15" s="1"/>
  <c r="A350" i="14"/>
  <c r="A312" i="15" s="1"/>
  <c r="A351" i="14"/>
  <c r="A313" i="15" s="1"/>
  <c r="A352" i="14"/>
  <c r="A314" i="15" s="1"/>
  <c r="A353" i="14"/>
  <c r="A315" i="15" s="1"/>
  <c r="A354" i="14"/>
  <c r="A316" i="15" s="1"/>
  <c r="A355" i="14"/>
  <c r="A317" i="15" s="1"/>
  <c r="A356" i="14"/>
  <c r="A318" i="15" s="1"/>
  <c r="A357" i="14"/>
  <c r="A319" i="15" s="1"/>
  <c r="A358" i="14"/>
  <c r="A320" i="15" s="1"/>
  <c r="A359" i="14"/>
  <c r="A321" i="15" s="1"/>
  <c r="A360" i="14"/>
  <c r="A322" i="15" s="1"/>
  <c r="A361" i="14"/>
  <c r="A323" i="15" s="1"/>
  <c r="A362" i="14"/>
  <c r="A324" i="15" s="1"/>
  <c r="A363" i="14"/>
  <c r="A325" i="15" s="1"/>
  <c r="A364" i="14"/>
  <c r="A326" i="15" s="1"/>
  <c r="A365" i="14"/>
  <c r="A327" i="15" s="1"/>
  <c r="A366" i="14"/>
  <c r="A328" i="15" s="1"/>
  <c r="A367" i="14"/>
  <c r="A329" i="15" s="1"/>
  <c r="A368" i="14"/>
  <c r="A330" i="15" s="1"/>
  <c r="A369" i="14"/>
  <c r="A331" i="15" s="1"/>
  <c r="A370" i="14"/>
  <c r="A332" i="15" s="1"/>
  <c r="A371" i="14"/>
  <c r="A333" i="15" s="1"/>
  <c r="A372" i="14"/>
  <c r="A334" i="15" s="1"/>
  <c r="A373" i="14"/>
  <c r="A335" i="15" s="1"/>
  <c r="A374" i="14"/>
  <c r="A336" i="15" s="1"/>
  <c r="A375" i="14"/>
  <c r="A337" i="15" s="1"/>
  <c r="A376" i="14"/>
  <c r="A338" i="15" s="1"/>
  <c r="A377" i="14"/>
  <c r="A339" i="15" s="1"/>
  <c r="A378" i="14"/>
  <c r="A340" i="15" s="1"/>
  <c r="A379" i="14"/>
  <c r="A341" i="15" s="1"/>
  <c r="A380" i="14"/>
  <c r="A342" i="15" s="1"/>
  <c r="A381" i="14"/>
  <c r="A343" i="15" s="1"/>
  <c r="A382" i="14"/>
  <c r="A344" i="15" s="1"/>
  <c r="A383" i="14"/>
  <c r="A345" i="15" s="1"/>
  <c r="A384" i="14"/>
  <c r="A346" i="15" s="1"/>
  <c r="A385" i="14"/>
  <c r="A347" i="15" s="1"/>
  <c r="A386" i="14"/>
  <c r="A348" i="15" s="1"/>
  <c r="A387" i="14"/>
  <c r="A349" i="15" s="1"/>
  <c r="A388" i="14"/>
  <c r="A350" i="15" s="1"/>
  <c r="A389" i="14"/>
  <c r="A351" i="15" s="1"/>
  <c r="A390" i="14"/>
  <c r="A352" i="15" s="1"/>
  <c r="A391" i="14"/>
  <c r="A353" i="15" s="1"/>
  <c r="A392" i="14"/>
  <c r="A354" i="15" s="1"/>
  <c r="A393" i="14"/>
  <c r="A355" i="15" s="1"/>
  <c r="A394" i="14"/>
  <c r="A356" i="15" s="1"/>
  <c r="A395" i="14"/>
  <c r="A357" i="15" s="1"/>
  <c r="A396" i="14"/>
  <c r="A358" i="15" s="1"/>
  <c r="A397" i="14"/>
  <c r="A359" i="15" s="1"/>
  <c r="A398" i="14"/>
  <c r="A360" i="15" s="1"/>
  <c r="A399" i="14"/>
  <c r="A361" i="15" s="1"/>
  <c r="A400" i="14"/>
  <c r="A362" i="15" s="1"/>
  <c r="A401" i="14"/>
  <c r="A363" i="15" s="1"/>
  <c r="A402" i="14"/>
  <c r="A364" i="15" s="1"/>
  <c r="A403" i="14"/>
  <c r="A365" i="15" s="1"/>
  <c r="A404" i="14"/>
  <c r="A366" i="15" s="1"/>
  <c r="A405" i="14"/>
  <c r="A367" i="15" s="1"/>
  <c r="A406" i="14"/>
  <c r="A368" i="15" s="1"/>
  <c r="A407" i="14"/>
  <c r="A369" i="15" s="1"/>
  <c r="A408" i="14"/>
  <c r="A370" i="15" s="1"/>
  <c r="C270" i="38"/>
  <c r="C286" i="39" s="1"/>
  <c r="C312" i="40" s="1"/>
  <c r="C272" i="38"/>
  <c r="C288" i="39" s="1"/>
  <c r="C314" i="40" s="1"/>
  <c r="C274" i="38"/>
  <c r="C290" i="39" s="1"/>
  <c r="C316" i="40" s="1"/>
  <c r="C276" i="38"/>
  <c r="C292" i="39" s="1"/>
  <c r="C318" i="40" s="1"/>
  <c r="C278" i="38"/>
  <c r="C294" i="39" s="1"/>
  <c r="C320" i="40" s="1"/>
  <c r="C280" i="38"/>
  <c r="C296" i="39" s="1"/>
  <c r="C322" i="40" s="1"/>
  <c r="C282" i="38"/>
  <c r="C298" i="39" s="1"/>
  <c r="C324" i="40" s="1"/>
  <c r="C284" i="38"/>
  <c r="C300" i="39" s="1"/>
  <c r="C326" i="40" s="1"/>
  <c r="C286" i="38"/>
  <c r="C302" i="39" s="1"/>
  <c r="C328" i="40" s="1"/>
  <c r="C288" i="38"/>
  <c r="C304" i="39" s="1"/>
  <c r="C330" i="40" s="1"/>
  <c r="C290" i="38"/>
  <c r="C306" i="39" s="1"/>
  <c r="C332" i="40" s="1"/>
  <c r="C291" i="38"/>
  <c r="C307" i="39" s="1"/>
  <c r="C333" i="40" s="1"/>
  <c r="A432" i="14"/>
  <c r="A394" i="15" s="1"/>
  <c r="C293" i="38"/>
  <c r="C309" i="39" s="1"/>
  <c r="C335" i="40" s="1"/>
  <c r="C294" i="38"/>
  <c r="C310" i="39" s="1"/>
  <c r="C336" i="40" s="1"/>
  <c r="C295" i="38"/>
  <c r="C311" i="39" s="1"/>
  <c r="C337" i="40" s="1"/>
  <c r="A436" i="14"/>
  <c r="A398" i="15" s="1"/>
  <c r="C297" i="38"/>
  <c r="C313" i="39" s="1"/>
  <c r="C339" i="40" s="1"/>
  <c r="C298" i="38"/>
  <c r="C314" i="39" s="1"/>
  <c r="C340" i="40" s="1"/>
  <c r="C299" i="38"/>
  <c r="C315" i="39" s="1"/>
  <c r="C341" i="40" s="1"/>
  <c r="A440" i="14"/>
  <c r="A402" i="15" s="1"/>
  <c r="C301" i="38"/>
  <c r="C317" i="39" s="1"/>
  <c r="C343" i="40" s="1"/>
  <c r="C302" i="38"/>
  <c r="C318" i="39" s="1"/>
  <c r="C344" i="40" s="1"/>
  <c r="C303" i="38"/>
  <c r="C319" i="39" s="1"/>
  <c r="C345" i="40" s="1"/>
  <c r="A444" i="14"/>
  <c r="A406" i="15" s="1"/>
  <c r="C305" i="38"/>
  <c r="C321" i="39" s="1"/>
  <c r="C347" i="40" s="1"/>
  <c r="C306" i="38"/>
  <c r="C322" i="39" s="1"/>
  <c r="C348" i="40" s="1"/>
  <c r="C307" i="38"/>
  <c r="C323" i="39" s="1"/>
  <c r="C349" i="40" s="1"/>
  <c r="A448" i="14"/>
  <c r="A410" i="15" s="1"/>
  <c r="C309" i="38"/>
  <c r="C325" i="39" s="1"/>
  <c r="C351" i="40" s="1"/>
  <c r="C310" i="38"/>
  <c r="C326" i="39" s="1"/>
  <c r="C352" i="40" s="1"/>
  <c r="C311" i="38"/>
  <c r="C327" i="39" s="1"/>
  <c r="C353" i="40" s="1"/>
  <c r="A452" i="14"/>
  <c r="A414" i="15" s="1"/>
  <c r="C313" i="38"/>
  <c r="C329" i="39" s="1"/>
  <c r="C355" i="40" s="1"/>
  <c r="C314" i="38"/>
  <c r="C330" i="39" s="1"/>
  <c r="C356" i="40" s="1"/>
  <c r="C315" i="38"/>
  <c r="C331" i="39" s="1"/>
  <c r="C357" i="40" s="1"/>
  <c r="A456" i="14"/>
  <c r="A418" i="15" s="1"/>
  <c r="C317" i="38"/>
  <c r="C333" i="39" s="1"/>
  <c r="C359" i="40" s="1"/>
  <c r="C318" i="38"/>
  <c r="C334" i="39" s="1"/>
  <c r="C360" i="40" s="1"/>
  <c r="C319" i="38"/>
  <c r="C335" i="39" s="1"/>
  <c r="C361" i="40" s="1"/>
  <c r="A460" i="14"/>
  <c r="A422" i="15" s="1"/>
  <c r="C321" i="38"/>
  <c r="C337" i="39" s="1"/>
  <c r="C363" i="40" s="1"/>
  <c r="C322" i="38"/>
  <c r="C338" i="39" s="1"/>
  <c r="C364" i="40" s="1"/>
  <c r="C323" i="38"/>
  <c r="C339" i="39" s="1"/>
  <c r="C365" i="40" s="1"/>
  <c r="A464" i="14"/>
  <c r="A426" i="15" s="1"/>
  <c r="A470" i="14"/>
  <c r="A432" i="15" s="1"/>
  <c r="C328" i="38"/>
  <c r="C344" i="39" s="1"/>
  <c r="C370" i="40" s="1"/>
  <c r="C329" i="38"/>
  <c r="C345" i="39" s="1"/>
  <c r="C371" i="40" s="1"/>
  <c r="C330" i="38"/>
  <c r="C346" i="39" s="1"/>
  <c r="C372" i="40" s="1"/>
  <c r="E164" i="15"/>
  <c r="E165" i="15"/>
  <c r="E166" i="15"/>
  <c r="E167" i="15"/>
  <c r="E168" i="15"/>
  <c r="A164" i="15"/>
  <c r="A165" i="15"/>
  <c r="A166" i="15"/>
  <c r="A167" i="15"/>
  <c r="A168" i="15"/>
  <c r="A169" i="15"/>
  <c r="C91" i="40" s="1"/>
  <c r="A170" i="15"/>
  <c r="C92" i="40" s="1"/>
  <c r="A171" i="15"/>
  <c r="C93" i="40" s="1"/>
  <c r="A172" i="15"/>
  <c r="C94" i="40" s="1"/>
  <c r="A173" i="15"/>
  <c r="C95" i="40" s="1"/>
  <c r="A174" i="15"/>
  <c r="C96" i="40" s="1"/>
  <c r="A175" i="15"/>
  <c r="C97" i="40" s="1"/>
  <c r="A176" i="15"/>
  <c r="C98" i="40" s="1"/>
  <c r="A177" i="15"/>
  <c r="C99" i="40" s="1"/>
  <c r="A178" i="15"/>
  <c r="C100" i="40" s="1"/>
  <c r="A179" i="15"/>
  <c r="C101" i="40" s="1"/>
  <c r="A180" i="15"/>
  <c r="C102" i="40" s="1"/>
  <c r="A181" i="15"/>
  <c r="C103" i="40" s="1"/>
  <c r="A182" i="15"/>
  <c r="C104" i="40" s="1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E200" i="14"/>
  <c r="E201" i="14"/>
  <c r="E202" i="14"/>
  <c r="E203" i="14"/>
  <c r="E204" i="14"/>
  <c r="A200" i="14"/>
  <c r="A201" i="14"/>
  <c r="A202" i="14"/>
  <c r="A203" i="14"/>
  <c r="A204" i="14"/>
  <c r="A205" i="14"/>
  <c r="C65" i="39" s="1"/>
  <c r="A206" i="14"/>
  <c r="C66" i="39" s="1"/>
  <c r="A207" i="14"/>
  <c r="C67" i="39" s="1"/>
  <c r="A208" i="14"/>
  <c r="C68" i="39" s="1"/>
  <c r="A209" i="14"/>
  <c r="C69" i="39" s="1"/>
  <c r="A210" i="14"/>
  <c r="C70" i="39" s="1"/>
  <c r="A211" i="14"/>
  <c r="C71" i="39" s="1"/>
  <c r="A212" i="14"/>
  <c r="C72" i="39" s="1"/>
  <c r="A213" i="14"/>
  <c r="C73" i="39" s="1"/>
  <c r="A214" i="14"/>
  <c r="C74" i="39" s="1"/>
  <c r="A215" i="14"/>
  <c r="C75" i="39" s="1"/>
  <c r="A216" i="14"/>
  <c r="C76" i="39" s="1"/>
  <c r="A217" i="14"/>
  <c r="C77" i="39" s="1"/>
  <c r="A218" i="14"/>
  <c r="C78" i="39" s="1"/>
  <c r="A219" i="14"/>
  <c r="C79" i="39" s="1"/>
  <c r="A220" i="14"/>
  <c r="C80" i="39" s="1"/>
  <c r="A221" i="14"/>
  <c r="C81" i="39" s="1"/>
  <c r="A222" i="14"/>
  <c r="C82" i="39" s="1"/>
  <c r="A223" i="14"/>
  <c r="C83" i="39" s="1"/>
  <c r="A224" i="14"/>
  <c r="C84" i="39" s="1"/>
  <c r="A225" i="14"/>
  <c r="C85" i="39" s="1"/>
  <c r="A226" i="14"/>
  <c r="C86" i="39" s="1"/>
  <c r="A227" i="14"/>
  <c r="C87" i="39" s="1"/>
  <c r="A228" i="14"/>
  <c r="C88" i="39" s="1"/>
  <c r="A229" i="14"/>
  <c r="C89" i="39" s="1"/>
  <c r="A230" i="14"/>
  <c r="C90" i="39" s="1"/>
  <c r="A231" i="14"/>
  <c r="C91" i="39" s="1"/>
  <c r="B155" i="31"/>
  <c r="B156" i="31"/>
  <c r="B157" i="31"/>
  <c r="B158" i="31"/>
  <c r="B159" i="31"/>
  <c r="B160" i="31"/>
  <c r="B169" i="15" s="1"/>
  <c r="B154" i="31"/>
  <c r="C326" i="38" l="1"/>
  <c r="C342" i="39" s="1"/>
  <c r="C368" i="40" s="1"/>
  <c r="A472" i="14"/>
  <c r="A434" i="15" s="1"/>
  <c r="C327" i="38"/>
  <c r="C343" i="39" s="1"/>
  <c r="C369" i="40" s="1"/>
  <c r="A473" i="14"/>
  <c r="A435" i="15" s="1"/>
  <c r="C325" i="38"/>
  <c r="C341" i="39" s="1"/>
  <c r="C367" i="40" s="1"/>
  <c r="A471" i="14"/>
  <c r="A433" i="15" s="1"/>
  <c r="A428" i="14"/>
  <c r="A390" i="15" s="1"/>
  <c r="A420" i="14"/>
  <c r="A382" i="15" s="1"/>
  <c r="A412" i="14"/>
  <c r="A374" i="15" s="1"/>
  <c r="C320" i="38"/>
  <c r="C336" i="39" s="1"/>
  <c r="C362" i="40" s="1"/>
  <c r="C312" i="38"/>
  <c r="C328" i="39" s="1"/>
  <c r="C354" i="40" s="1"/>
  <c r="C304" i="38"/>
  <c r="C320" i="39" s="1"/>
  <c r="C346" i="40" s="1"/>
  <c r="C296" i="38"/>
  <c r="C312" i="39" s="1"/>
  <c r="C338" i="40" s="1"/>
  <c r="A424" i="14"/>
  <c r="A386" i="15" s="1"/>
  <c r="A416" i="14"/>
  <c r="A378" i="15" s="1"/>
  <c r="C324" i="38"/>
  <c r="C340" i="39" s="1"/>
  <c r="C366" i="40" s="1"/>
  <c r="C316" i="38"/>
  <c r="C332" i="39" s="1"/>
  <c r="C358" i="40" s="1"/>
  <c r="C308" i="38"/>
  <c r="C324" i="39" s="1"/>
  <c r="C350" i="40" s="1"/>
  <c r="C300" i="38"/>
  <c r="C316" i="39" s="1"/>
  <c r="C342" i="40" s="1"/>
  <c r="C292" i="38"/>
  <c r="C308" i="39" s="1"/>
  <c r="C334" i="40" s="1"/>
  <c r="C289" i="38"/>
  <c r="C305" i="39" s="1"/>
  <c r="C331" i="40" s="1"/>
  <c r="A429" i="14"/>
  <c r="A391" i="15" s="1"/>
  <c r="C283" i="38"/>
  <c r="C299" i="39" s="1"/>
  <c r="C325" i="40" s="1"/>
  <c r="A423" i="14"/>
  <c r="A385" i="15" s="1"/>
  <c r="C279" i="38"/>
  <c r="C295" i="39" s="1"/>
  <c r="C321" i="40" s="1"/>
  <c r="A419" i="14"/>
  <c r="A381" i="15" s="1"/>
  <c r="C275" i="38"/>
  <c r="C291" i="39" s="1"/>
  <c r="C317" i="40" s="1"/>
  <c r="A415" i="14"/>
  <c r="A377" i="15" s="1"/>
  <c r="C269" i="38"/>
  <c r="C285" i="39" s="1"/>
  <c r="C311" i="40" s="1"/>
  <c r="A409" i="14"/>
  <c r="A371" i="15" s="1"/>
  <c r="A463" i="14"/>
  <c r="A425" i="15" s="1"/>
  <c r="A459" i="14"/>
  <c r="A421" i="15" s="1"/>
  <c r="A455" i="14"/>
  <c r="A417" i="15" s="1"/>
  <c r="A451" i="14"/>
  <c r="A413" i="15" s="1"/>
  <c r="A447" i="14"/>
  <c r="A409" i="15" s="1"/>
  <c r="A443" i="14"/>
  <c r="A405" i="15" s="1"/>
  <c r="A439" i="14"/>
  <c r="A401" i="15" s="1"/>
  <c r="A435" i="14"/>
  <c r="A397" i="15" s="1"/>
  <c r="A431" i="14"/>
  <c r="A393" i="15" s="1"/>
  <c r="C287" i="38"/>
  <c r="C303" i="39" s="1"/>
  <c r="C329" i="40" s="1"/>
  <c r="A427" i="14"/>
  <c r="A389" i="15" s="1"/>
  <c r="C285" i="38"/>
  <c r="C301" i="39" s="1"/>
  <c r="C327" i="40" s="1"/>
  <c r="A425" i="14"/>
  <c r="A387" i="15" s="1"/>
  <c r="C281" i="38"/>
  <c r="C297" i="39" s="1"/>
  <c r="C323" i="40" s="1"/>
  <c r="A421" i="14"/>
  <c r="A383" i="15" s="1"/>
  <c r="C277" i="38"/>
  <c r="C293" i="39" s="1"/>
  <c r="C319" i="40" s="1"/>
  <c r="A417" i="14"/>
  <c r="A379" i="15" s="1"/>
  <c r="C273" i="38"/>
  <c r="C289" i="39" s="1"/>
  <c r="C315" i="40" s="1"/>
  <c r="A413" i="14"/>
  <c r="A375" i="15" s="1"/>
  <c r="C271" i="38"/>
  <c r="C287" i="39" s="1"/>
  <c r="C313" i="40" s="1"/>
  <c r="A411" i="14"/>
  <c r="A373" i="15" s="1"/>
  <c r="A461" i="14"/>
  <c r="A423" i="15" s="1"/>
  <c r="A457" i="14"/>
  <c r="A419" i="15" s="1"/>
  <c r="A453" i="14"/>
  <c r="A415" i="15" s="1"/>
  <c r="A449" i="14"/>
  <c r="A411" i="15" s="1"/>
  <c r="A445" i="14"/>
  <c r="A407" i="15" s="1"/>
  <c r="A441" i="14"/>
  <c r="A403" i="15" s="1"/>
  <c r="A437" i="14"/>
  <c r="A399" i="15" s="1"/>
  <c r="A433" i="14"/>
  <c r="A395" i="15" s="1"/>
  <c r="A462" i="14"/>
  <c r="A424" i="15" s="1"/>
  <c r="A458" i="14"/>
  <c r="A420" i="15" s="1"/>
  <c r="A454" i="14"/>
  <c r="A416" i="15" s="1"/>
  <c r="A450" i="14"/>
  <c r="A412" i="15" s="1"/>
  <c r="A446" i="14"/>
  <c r="A408" i="15" s="1"/>
  <c r="A442" i="14"/>
  <c r="A404" i="15" s="1"/>
  <c r="A438" i="14"/>
  <c r="A400" i="15" s="1"/>
  <c r="A434" i="14"/>
  <c r="A396" i="15" s="1"/>
  <c r="A430" i="14"/>
  <c r="A392" i="15" s="1"/>
  <c r="A426" i="14"/>
  <c r="A388" i="15" s="1"/>
  <c r="A422" i="14"/>
  <c r="A384" i="15" s="1"/>
  <c r="A418" i="14"/>
  <c r="A380" i="15" s="1"/>
  <c r="A414" i="14"/>
  <c r="A376" i="15" s="1"/>
  <c r="A410" i="14"/>
  <c r="A372" i="15" s="1"/>
  <c r="E18" i="39" l="1"/>
  <c r="E19" i="39"/>
  <c r="E20" i="39"/>
  <c r="E21" i="39"/>
  <c r="E45" i="39"/>
  <c r="C45" i="39"/>
  <c r="C46" i="39"/>
  <c r="C47" i="39"/>
  <c r="C48" i="39"/>
  <c r="C49" i="39"/>
  <c r="E95" i="38"/>
  <c r="C95" i="38"/>
  <c r="A465" i="14"/>
  <c r="A427" i="15" s="1"/>
  <c r="A466" i="14"/>
  <c r="A428" i="15" s="1"/>
  <c r="A467" i="14"/>
  <c r="A429" i="15" s="1"/>
  <c r="A468" i="14"/>
  <c r="A430" i="15" s="1"/>
  <c r="A469" i="14"/>
  <c r="A431" i="15" s="1"/>
  <c r="C331" i="38"/>
  <c r="C347" i="39" s="1"/>
  <c r="C373" i="40" s="1"/>
  <c r="C332" i="38"/>
  <c r="C348" i="39" s="1"/>
  <c r="C374" i="40" s="1"/>
  <c r="C333" i="38"/>
  <c r="C349" i="39" s="1"/>
  <c r="C375" i="40" s="1"/>
  <c r="C334" i="38"/>
  <c r="C350" i="39" s="1"/>
  <c r="C376" i="40" s="1"/>
  <c r="C335" i="38"/>
  <c r="C351" i="39" s="1"/>
  <c r="C377" i="40" s="1"/>
  <c r="C336" i="38"/>
  <c r="C352" i="39" s="1"/>
  <c r="C378" i="40" s="1"/>
  <c r="C337" i="38"/>
  <c r="C338" i="38"/>
  <c r="C339" i="38"/>
  <c r="C340" i="38"/>
  <c r="C341" i="38"/>
  <c r="C342" i="38"/>
  <c r="E156" i="15"/>
  <c r="A155" i="15"/>
  <c r="E192" i="14"/>
  <c r="E191" i="14"/>
  <c r="G191" i="14" s="1"/>
  <c r="G145" i="31"/>
  <c r="G64" i="31"/>
  <c r="E125" i="39" l="1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0" i="38"/>
  <c r="D116" i="39" s="1"/>
  <c r="D142" i="40" s="1"/>
  <c r="D102" i="38"/>
  <c r="D118" i="39" s="1"/>
  <c r="D144" i="40" s="1"/>
  <c r="D103" i="38"/>
  <c r="D119" i="39" s="1"/>
  <c r="D145" i="40" s="1"/>
  <c r="D104" i="38"/>
  <c r="D120" i="39" s="1"/>
  <c r="D146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D248" i="38"/>
  <c r="D264" i="39" s="1"/>
  <c r="D290" i="40" s="1"/>
  <c r="D249" i="38"/>
  <c r="D265" i="39" s="1"/>
  <c r="D291" i="40" s="1"/>
  <c r="D250" i="38"/>
  <c r="D266" i="39" s="1"/>
  <c r="D292" i="40" s="1"/>
  <c r="D251" i="38"/>
  <c r="D267" i="39" s="1"/>
  <c r="D293" i="40" s="1"/>
  <c r="D252" i="38"/>
  <c r="D268" i="39" s="1"/>
  <c r="D294" i="40" s="1"/>
  <c r="D253" i="38"/>
  <c r="D269" i="39" s="1"/>
  <c r="D295" i="40" s="1"/>
  <c r="D254" i="38"/>
  <c r="D270" i="39" s="1"/>
  <c r="D296" i="40" s="1"/>
  <c r="D255" i="38"/>
  <c r="D271" i="39" s="1"/>
  <c r="D297" i="40" s="1"/>
  <c r="D256" i="38"/>
  <c r="D272" i="39" s="1"/>
  <c r="D298" i="40" s="1"/>
  <c r="D257" i="38"/>
  <c r="D273" i="39" s="1"/>
  <c r="D299" i="40" s="1"/>
  <c r="D258" i="38"/>
  <c r="D274" i="39" s="1"/>
  <c r="D300" i="40" s="1"/>
  <c r="D259" i="38"/>
  <c r="D275" i="39" s="1"/>
  <c r="D301" i="40" s="1"/>
  <c r="D260" i="38"/>
  <c r="D276" i="39" s="1"/>
  <c r="D302" i="40" s="1"/>
  <c r="D261" i="38"/>
  <c r="D277" i="39" s="1"/>
  <c r="D303" i="40" s="1"/>
  <c r="D262" i="38"/>
  <c r="D278" i="39" s="1"/>
  <c r="D304" i="40" s="1"/>
  <c r="D263" i="38"/>
  <c r="D279" i="39" s="1"/>
  <c r="D305" i="40" s="1"/>
  <c r="D264" i="38"/>
  <c r="D280" i="39" s="1"/>
  <c r="D306" i="40" s="1"/>
  <c r="D265" i="38"/>
  <c r="D281" i="39" s="1"/>
  <c r="D307" i="40" s="1"/>
  <c r="D266" i="38"/>
  <c r="D282" i="39" s="1"/>
  <c r="D308" i="40" s="1"/>
  <c r="D267" i="38"/>
  <c r="D283" i="39" s="1"/>
  <c r="D309" i="40" s="1"/>
  <c r="D268" i="38"/>
  <c r="D284" i="39" s="1"/>
  <c r="D310" i="40" s="1"/>
  <c r="D269" i="38"/>
  <c r="D285" i="39" s="1"/>
  <c r="D311" i="40" s="1"/>
  <c r="D270" i="38"/>
  <c r="D286" i="39" s="1"/>
  <c r="D312" i="40" s="1"/>
  <c r="D271" i="38"/>
  <c r="D287" i="39" s="1"/>
  <c r="D313" i="40" s="1"/>
  <c r="D272" i="38"/>
  <c r="D288" i="39" s="1"/>
  <c r="D314" i="40" s="1"/>
  <c r="D273" i="38"/>
  <c r="D289" i="39" s="1"/>
  <c r="D315" i="40" s="1"/>
  <c r="D274" i="38"/>
  <c r="D290" i="39" s="1"/>
  <c r="D316" i="40" s="1"/>
  <c r="D275" i="38"/>
  <c r="D291" i="39" s="1"/>
  <c r="D317" i="40" s="1"/>
  <c r="D276" i="38"/>
  <c r="D292" i="39" s="1"/>
  <c r="D318" i="40" s="1"/>
  <c r="D277" i="38"/>
  <c r="D293" i="39" s="1"/>
  <c r="D319" i="40" s="1"/>
  <c r="D278" i="38"/>
  <c r="D294" i="39" s="1"/>
  <c r="D320" i="40" s="1"/>
  <c r="D279" i="38"/>
  <c r="D295" i="39" s="1"/>
  <c r="D321" i="40" s="1"/>
  <c r="D280" i="38"/>
  <c r="D296" i="39" s="1"/>
  <c r="D322" i="40" s="1"/>
  <c r="D281" i="38"/>
  <c r="D297" i="39" s="1"/>
  <c r="D323" i="40" s="1"/>
  <c r="D282" i="38"/>
  <c r="D298" i="39" s="1"/>
  <c r="D324" i="40" s="1"/>
  <c r="D283" i="38"/>
  <c r="D299" i="39" s="1"/>
  <c r="D325" i="40" s="1"/>
  <c r="D284" i="38"/>
  <c r="D300" i="39" s="1"/>
  <c r="D326" i="40" s="1"/>
  <c r="D285" i="38"/>
  <c r="D301" i="39" s="1"/>
  <c r="D327" i="40" s="1"/>
  <c r="D286" i="38"/>
  <c r="D302" i="39" s="1"/>
  <c r="D328" i="40" s="1"/>
  <c r="D287" i="38"/>
  <c r="D303" i="39" s="1"/>
  <c r="D329" i="40" s="1"/>
  <c r="D288" i="38"/>
  <c r="D304" i="39" s="1"/>
  <c r="D330" i="40" s="1"/>
  <c r="D289" i="38"/>
  <c r="D305" i="39" s="1"/>
  <c r="D331" i="40" s="1"/>
  <c r="D290" i="38"/>
  <c r="D306" i="39" s="1"/>
  <c r="D332" i="40" s="1"/>
  <c r="D291" i="38"/>
  <c r="D307" i="39" s="1"/>
  <c r="D333" i="40" s="1"/>
  <c r="D292" i="38"/>
  <c r="D308" i="39" s="1"/>
  <c r="D334" i="40" s="1"/>
  <c r="D293" i="38"/>
  <c r="D309" i="39" s="1"/>
  <c r="D335" i="40" s="1"/>
  <c r="D294" i="38"/>
  <c r="D310" i="39" s="1"/>
  <c r="D336" i="40" s="1"/>
  <c r="D295" i="38"/>
  <c r="D311" i="39" s="1"/>
  <c r="D337" i="40" s="1"/>
  <c r="D296" i="38"/>
  <c r="D312" i="39" s="1"/>
  <c r="D338" i="40" s="1"/>
  <c r="D297" i="38"/>
  <c r="D313" i="39" s="1"/>
  <c r="D339" i="40" s="1"/>
  <c r="D298" i="38"/>
  <c r="C100" i="38"/>
  <c r="C116" i="39" s="1"/>
  <c r="C142" i="40" s="1"/>
  <c r="C102" i="38"/>
  <c r="C118" i="39" s="1"/>
  <c r="C144" i="40" s="1"/>
  <c r="C103" i="38"/>
  <c r="C119" i="39" s="1"/>
  <c r="C145" i="40" s="1"/>
  <c r="C104" i="38"/>
  <c r="C120" i="39" s="1"/>
  <c r="C146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2" i="38"/>
  <c r="C128" i="39" s="1"/>
  <c r="C154" i="40" s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43" i="38"/>
  <c r="C44" i="38"/>
  <c r="C45" i="38"/>
  <c r="C46" i="38"/>
  <c r="C42" i="38"/>
  <c r="C40" i="38"/>
  <c r="C57" i="39" s="1"/>
  <c r="C83" i="40" s="1"/>
  <c r="D85" i="39" l="1"/>
  <c r="D83" i="39"/>
  <c r="D81" i="39"/>
  <c r="D84" i="39"/>
  <c r="D86" i="39"/>
  <c r="D82" i="39"/>
  <c r="D314" i="39"/>
  <c r="D340" i="40" s="1"/>
  <c r="A220" i="15"/>
  <c r="A219" i="15"/>
  <c r="B257" i="14"/>
  <c r="B258" i="14"/>
  <c r="A258" i="14"/>
  <c r="A257" i="14"/>
  <c r="E129" i="39" l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232" i="38"/>
  <c r="C248" i="39" s="1"/>
  <c r="C274" i="40" s="1"/>
  <c r="C233" i="38"/>
  <c r="C249" i="39" s="1"/>
  <c r="C275" i="40" s="1"/>
  <c r="C234" i="38"/>
  <c r="C250" i="39" s="1"/>
  <c r="C276" i="40" s="1"/>
  <c r="C235" i="38"/>
  <c r="C251" i="39" s="1"/>
  <c r="C277" i="40" s="1"/>
  <c r="C236" i="38"/>
  <c r="C252" i="39" s="1"/>
  <c r="C278" i="40" s="1"/>
  <c r="C237" i="38"/>
  <c r="C253" i="39" s="1"/>
  <c r="C279" i="40" s="1"/>
  <c r="C238" i="38"/>
  <c r="C254" i="39" s="1"/>
  <c r="C280" i="40" s="1"/>
  <c r="C119" i="38"/>
  <c r="C135" i="39" s="1"/>
  <c r="C161" i="40" s="1"/>
  <c r="E163" i="15"/>
  <c r="B164" i="15"/>
  <c r="B165" i="15"/>
  <c r="B166" i="15"/>
  <c r="B167" i="15"/>
  <c r="B168" i="15"/>
  <c r="B163" i="15"/>
  <c r="C86" i="40"/>
  <c r="C87" i="40"/>
  <c r="C88" i="40"/>
  <c r="C89" i="40"/>
  <c r="C90" i="40"/>
  <c r="A163" i="15"/>
  <c r="C85" i="40" s="1"/>
  <c r="E199" i="14"/>
  <c r="C60" i="39"/>
  <c r="C61" i="39"/>
  <c r="C62" i="39"/>
  <c r="C63" i="39"/>
  <c r="C64" i="39"/>
  <c r="A199" i="14"/>
  <c r="C59" i="39" s="1"/>
  <c r="A122" i="15"/>
  <c r="E200" i="15" l="1"/>
  <c r="F238" i="14"/>
  <c r="D40" i="38"/>
  <c r="D57" i="39" s="1"/>
  <c r="D83" i="40" s="1"/>
  <c r="C268" i="38"/>
  <c r="C284" i="39" s="1"/>
  <c r="C310" i="40" s="1"/>
  <c r="C266" i="38"/>
  <c r="C282" i="39" s="1"/>
  <c r="C308" i="40" s="1"/>
  <c r="C264" i="38"/>
  <c r="C280" i="39" s="1"/>
  <c r="C306" i="40" s="1"/>
  <c r="C262" i="38"/>
  <c r="C278" i="39" s="1"/>
  <c r="C304" i="40" s="1"/>
  <c r="C260" i="38"/>
  <c r="C276" i="39" s="1"/>
  <c r="C302" i="40" s="1"/>
  <c r="C258" i="38"/>
  <c r="C274" i="39" s="1"/>
  <c r="C300" i="40" s="1"/>
  <c r="C256" i="38"/>
  <c r="C272" i="39" s="1"/>
  <c r="C298" i="40" s="1"/>
  <c r="C254" i="38"/>
  <c r="C270" i="39" s="1"/>
  <c r="C296" i="40" s="1"/>
  <c r="C252" i="38"/>
  <c r="C268" i="39" s="1"/>
  <c r="C294" i="40" s="1"/>
  <c r="C250" i="38"/>
  <c r="C266" i="39" s="1"/>
  <c r="C292" i="40" s="1"/>
  <c r="C248" i="38"/>
  <c r="C264" i="39" s="1"/>
  <c r="C290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67" i="38"/>
  <c r="C283" i="39" s="1"/>
  <c r="C309" i="40" s="1"/>
  <c r="C265" i="38"/>
  <c r="C281" i="39" s="1"/>
  <c r="C307" i="40" s="1"/>
  <c r="C263" i="38"/>
  <c r="C279" i="39" s="1"/>
  <c r="C305" i="40" s="1"/>
  <c r="C261" i="38"/>
  <c r="C277" i="39" s="1"/>
  <c r="C303" i="40" s="1"/>
  <c r="C259" i="38"/>
  <c r="C275" i="39" s="1"/>
  <c r="C301" i="40" s="1"/>
  <c r="C257" i="38"/>
  <c r="C273" i="39" s="1"/>
  <c r="C299" i="40" s="1"/>
  <c r="C255" i="38"/>
  <c r="C271" i="39" s="1"/>
  <c r="C297" i="40" s="1"/>
  <c r="C253" i="38"/>
  <c r="C269" i="39" s="1"/>
  <c r="C295" i="40" s="1"/>
  <c r="C251" i="38"/>
  <c r="C267" i="39" s="1"/>
  <c r="C293" i="40" s="1"/>
  <c r="C249" i="38"/>
  <c r="C265" i="39" s="1"/>
  <c r="C291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A240" i="14" l="1"/>
  <c r="A242" i="14"/>
  <c r="A243" i="14"/>
  <c r="A244" i="14"/>
  <c r="A245" i="14"/>
  <c r="A246" i="14"/>
  <c r="A247" i="14"/>
  <c r="A248" i="14"/>
  <c r="A249" i="14"/>
  <c r="A252" i="14"/>
  <c r="A214" i="15" s="1"/>
  <c r="A253" i="14"/>
  <c r="A215" i="15" s="1"/>
  <c r="A254" i="14"/>
  <c r="A216" i="15" s="1"/>
  <c r="A255" i="14"/>
  <c r="A217" i="15" s="1"/>
  <c r="A256" i="14"/>
  <c r="A218" i="15" s="1"/>
  <c r="A259" i="14"/>
  <c r="A221" i="15" s="1"/>
  <c r="C101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16" i="39"/>
  <c r="A148" i="15"/>
  <c r="A147" i="15"/>
  <c r="A146" i="15"/>
  <c r="A145" i="15"/>
  <c r="A144" i="15"/>
  <c r="A184" i="14"/>
  <c r="A183" i="14"/>
  <c r="A182" i="14"/>
  <c r="A181" i="14"/>
  <c r="A180" i="14"/>
  <c r="G57" i="14"/>
  <c r="G98" i="14" s="1"/>
  <c r="C15" i="37" s="1"/>
  <c r="E118" i="15"/>
  <c r="E119" i="15"/>
  <c r="E120" i="15"/>
  <c r="E121" i="15"/>
  <c r="E117" i="15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B127" i="15"/>
  <c r="C160" i="14"/>
  <c r="D160" i="14"/>
  <c r="E160" i="14"/>
  <c r="B160" i="14"/>
  <c r="F104" i="31"/>
  <c r="F127" i="15" s="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172" i="14" s="1"/>
  <c r="F48" i="14"/>
  <c r="F173" i="14" s="1"/>
  <c r="F49" i="14"/>
  <c r="F46" i="14"/>
  <c r="F171" i="14" s="1"/>
  <c r="D47" i="14"/>
  <c r="D172" i="14" s="1"/>
  <c r="D48" i="14"/>
  <c r="D173" i="14" s="1"/>
  <c r="D49" i="14"/>
  <c r="D46" i="14"/>
  <c r="D171" i="14" s="1"/>
  <c r="A49" i="14"/>
  <c r="A48" i="14"/>
  <c r="A173" i="14" s="1"/>
  <c r="A47" i="14"/>
  <c r="A172" i="14" s="1"/>
  <c r="A46" i="14"/>
  <c r="A171" i="14" s="1"/>
  <c r="F126" i="31"/>
  <c r="F127" i="31"/>
  <c r="G127" i="31" s="1"/>
  <c r="F125" i="31"/>
  <c r="D126" i="31"/>
  <c r="D127" i="31"/>
  <c r="D125" i="31"/>
  <c r="A127" i="31"/>
  <c r="A126" i="31"/>
  <c r="A125" i="31"/>
  <c r="D82" i="15"/>
  <c r="A82" i="15"/>
  <c r="D9" i="15"/>
  <c r="D9" i="14"/>
  <c r="F14" i="31"/>
  <c r="D98" i="38" l="1"/>
  <c r="D114" i="39" s="1"/>
  <c r="D140" i="40" s="1"/>
  <c r="C98" i="38"/>
  <c r="C114" i="39" s="1"/>
  <c r="C140" i="40" s="1"/>
  <c r="A202" i="15" l="1"/>
  <c r="A204" i="15"/>
  <c r="A205" i="15"/>
  <c r="A206" i="15"/>
  <c r="A207" i="15"/>
  <c r="A208" i="15"/>
  <c r="A209" i="15"/>
  <c r="A210" i="15"/>
  <c r="A211" i="15"/>
  <c r="A238" i="14"/>
  <c r="A200" i="15" s="1"/>
  <c r="F160" i="14" l="1"/>
  <c r="E145" i="15"/>
  <c r="E146" i="15"/>
  <c r="E147" i="15"/>
  <c r="E148" i="15"/>
  <c r="E144" i="15"/>
  <c r="E181" i="14"/>
  <c r="E182" i="14"/>
  <c r="E183" i="14"/>
  <c r="E184" i="14"/>
  <c r="E180" i="14"/>
  <c r="F128" i="15" l="1"/>
  <c r="E97" i="31" l="1"/>
  <c r="F97" i="31" s="1"/>
  <c r="E98" i="31"/>
  <c r="F98" i="31" s="1"/>
  <c r="E130" i="14"/>
  <c r="F130" i="14" s="1"/>
  <c r="E129" i="14"/>
  <c r="F129" i="14" s="1"/>
  <c r="E106" i="15"/>
  <c r="F106" i="15" s="1"/>
  <c r="E107" i="15"/>
  <c r="F107" i="15" s="1"/>
  <c r="E108" i="15"/>
  <c r="F108" i="15" s="1"/>
  <c r="F109" i="15" l="1"/>
  <c r="I23" i="37" s="1"/>
  <c r="D99" i="31"/>
  <c r="E96" i="31"/>
  <c r="F96" i="31" s="1"/>
  <c r="D131" i="14"/>
  <c r="E128" i="14"/>
  <c r="F128" i="14" s="1"/>
  <c r="F131" i="14" s="1"/>
  <c r="D109" i="15"/>
  <c r="E109" i="15"/>
  <c r="E99" i="31" l="1"/>
  <c r="F99" i="31"/>
  <c r="E131" i="14"/>
  <c r="B43" i="15" l="1"/>
  <c r="F13" i="14" l="1"/>
  <c r="F32" i="14"/>
  <c r="F33" i="14"/>
  <c r="F137" i="14"/>
  <c r="F138" i="14"/>
  <c r="F139" i="14"/>
  <c r="F140" i="14"/>
  <c r="F141" i="14"/>
  <c r="F34" i="14" l="1"/>
  <c r="F142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39" i="14"/>
  <c r="G138" i="14"/>
  <c r="B141" i="14"/>
  <c r="B140" i="14"/>
  <c r="B139" i="14"/>
  <c r="B138" i="14"/>
  <c r="E142" i="14"/>
  <c r="D142" i="14"/>
  <c r="G141" i="14"/>
  <c r="G140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38" i="14"/>
  <c r="H139" i="14"/>
  <c r="H140" i="14"/>
  <c r="H141" i="14"/>
  <c r="G137" i="14"/>
  <c r="G142" i="14" s="1"/>
  <c r="B34" i="14"/>
  <c r="H32" i="14"/>
  <c r="G34" i="31"/>
  <c r="D36" i="31" l="1"/>
  <c r="D34" i="15"/>
  <c r="D34" i="14"/>
  <c r="B41" i="15"/>
  <c r="F40" i="15"/>
  <c r="B41" i="14"/>
  <c r="H137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D26" i="31"/>
  <c r="E9" i="38" l="1"/>
  <c r="E26" i="31"/>
  <c r="I26" i="14"/>
  <c r="A15" i="37" l="1"/>
  <c r="J26" i="14"/>
  <c r="J43" i="14" s="1"/>
  <c r="D44" i="15"/>
  <c r="D49" i="31"/>
  <c r="G26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8" i="31" l="1"/>
  <c r="D84" i="31" s="1"/>
  <c r="E84" i="38" s="1"/>
  <c r="E55" i="31"/>
  <c r="G55" i="31" s="1"/>
  <c r="E54" i="31"/>
  <c r="E53" i="31"/>
  <c r="D86" i="31"/>
  <c r="E86" i="38" s="1"/>
  <c r="D87" i="31"/>
  <c r="E87" i="38" s="1"/>
  <c r="I27" i="31"/>
  <c r="K49" i="31" s="1"/>
  <c r="K52" i="31" s="1"/>
  <c r="E50" i="15"/>
  <c r="E48" i="15"/>
  <c r="E51" i="15"/>
  <c r="G51" i="15" s="1"/>
  <c r="E49" i="15"/>
  <c r="F111" i="14"/>
  <c r="E46" i="14"/>
  <c r="E12" i="39" s="1"/>
  <c r="I26" i="15"/>
  <c r="J23" i="15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A8" i="37" l="1"/>
  <c r="B130" i="14"/>
  <c r="B129" i="14"/>
  <c r="A23" i="37"/>
  <c r="E87" i="31"/>
  <c r="G87" i="31" s="1"/>
  <c r="I87" i="31" s="1"/>
  <c r="B98" i="31"/>
  <c r="E86" i="31"/>
  <c r="G86" i="31" s="1"/>
  <c r="I86" i="31" s="1"/>
  <c r="B97" i="31"/>
  <c r="D85" i="31"/>
  <c r="E85" i="38" s="1"/>
  <c r="F145" i="14"/>
  <c r="B128" i="14" s="1"/>
  <c r="D120" i="14"/>
  <c r="E104" i="39" s="1"/>
  <c r="D119" i="14"/>
  <c r="E103" i="39" s="1"/>
  <c r="D118" i="14"/>
  <c r="D117" i="14"/>
  <c r="E84" i="31"/>
  <c r="D85" i="15"/>
  <c r="E89" i="38"/>
  <c r="F109" i="31"/>
  <c r="G104" i="31"/>
  <c r="G105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118" i="14" l="1"/>
  <c r="G118" i="14" s="1"/>
  <c r="I118" i="14" s="1"/>
  <c r="E102" i="39"/>
  <c r="E117" i="14"/>
  <c r="G117" i="14" s="1"/>
  <c r="I117" i="14" s="1"/>
  <c r="E101" i="39"/>
  <c r="D121" i="15"/>
  <c r="F121" i="15" s="1"/>
  <c r="D119" i="15"/>
  <c r="F119" i="15" s="1"/>
  <c r="D120" i="15"/>
  <c r="F120" i="15" s="1"/>
  <c r="D122" i="31"/>
  <c r="D118" i="31" s="1"/>
  <c r="F118" i="31" s="1"/>
  <c r="D116" i="31"/>
  <c r="F116" i="31" s="1"/>
  <c r="D117" i="31"/>
  <c r="F117" i="31" s="1"/>
  <c r="D115" i="31"/>
  <c r="F115" i="31" s="1"/>
  <c r="E85" i="31"/>
  <c r="G85" i="31" s="1"/>
  <c r="I85" i="31" s="1"/>
  <c r="B96" i="31"/>
  <c r="D154" i="14"/>
  <c r="F154" i="14" s="1"/>
  <c r="D152" i="14"/>
  <c r="D153" i="14"/>
  <c r="F153" i="14" s="1"/>
  <c r="D151" i="14"/>
  <c r="F151" i="14" s="1"/>
  <c r="D149" i="14"/>
  <c r="F149" i="14" s="1"/>
  <c r="D150" i="14"/>
  <c r="F150" i="14" s="1"/>
  <c r="E120" i="14"/>
  <c r="D84" i="15"/>
  <c r="E106" i="39"/>
  <c r="E119" i="14"/>
  <c r="D83" i="15"/>
  <c r="G84" i="31"/>
  <c r="I84" i="31" s="1"/>
  <c r="E57" i="39"/>
  <c r="E40" i="38"/>
  <c r="E130" i="40"/>
  <c r="B108" i="15"/>
  <c r="E129" i="40"/>
  <c r="B107" i="15"/>
  <c r="E127" i="40"/>
  <c r="E132" i="40" s="1"/>
  <c r="E128" i="40"/>
  <c r="E125" i="31"/>
  <c r="E91" i="38" s="1"/>
  <c r="G56" i="31"/>
  <c r="B8" i="37" s="1"/>
  <c r="D114" i="31"/>
  <c r="F114" i="31" s="1"/>
  <c r="D113" i="31"/>
  <c r="F113" i="31" s="1"/>
  <c r="D117" i="15"/>
  <c r="F117" i="15" s="1"/>
  <c r="D118" i="15"/>
  <c r="F118" i="15" s="1"/>
  <c r="G127" i="15"/>
  <c r="G128" i="15" s="1"/>
  <c r="G52" i="15"/>
  <c r="D167" i="14"/>
  <c r="D131" i="15"/>
  <c r="D122" i="15" s="1"/>
  <c r="F122" i="15" s="1"/>
  <c r="D130" i="31"/>
  <c r="I5" i="36"/>
  <c r="F12" i="36"/>
  <c r="I12" i="36" s="1"/>
  <c r="G5" i="36"/>
  <c r="G12" i="36" s="1"/>
  <c r="E53" i="39" l="1"/>
  <c r="D136" i="31"/>
  <c r="D134" i="31"/>
  <c r="D137" i="31"/>
  <c r="G137" i="31" s="1"/>
  <c r="D138" i="31"/>
  <c r="D135" i="31"/>
  <c r="E52" i="39"/>
  <c r="E56" i="39"/>
  <c r="F119" i="31"/>
  <c r="I88" i="31"/>
  <c r="F152" i="14"/>
  <c r="E55" i="39"/>
  <c r="E137" i="15"/>
  <c r="E135" i="15"/>
  <c r="E136" i="15"/>
  <c r="E172" i="14"/>
  <c r="E109" i="39" s="1"/>
  <c r="E173" i="14"/>
  <c r="G173" i="14" s="1"/>
  <c r="E171" i="14"/>
  <c r="E108" i="39" s="1"/>
  <c r="G119" i="14"/>
  <c r="I119" i="14" s="1"/>
  <c r="G120" i="14"/>
  <c r="I120" i="14" s="1"/>
  <c r="G125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60" i="14"/>
  <c r="G161" i="14" s="1"/>
  <c r="E78" i="40"/>
  <c r="G126" i="31"/>
  <c r="E92" i="38"/>
  <c r="E93" i="38"/>
  <c r="D176" i="14"/>
  <c r="D140" i="15"/>
  <c r="D141" i="31"/>
  <c r="G134" i="31"/>
  <c r="H5" i="36"/>
  <c r="H12" i="36" s="1"/>
  <c r="I8" i="37" l="1"/>
  <c r="N7" i="37" s="1"/>
  <c r="D180" i="14"/>
  <c r="D183" i="14"/>
  <c r="D181" i="14"/>
  <c r="D184" i="14"/>
  <c r="D182" i="14"/>
  <c r="D147" i="15"/>
  <c r="D145" i="15"/>
  <c r="D148" i="15"/>
  <c r="D146" i="15"/>
  <c r="D144" i="15"/>
  <c r="E110" i="39"/>
  <c r="I121" i="14"/>
  <c r="I15" i="37" s="1"/>
  <c r="D8" i="37"/>
  <c r="F123" i="15"/>
  <c r="G135" i="15"/>
  <c r="G135" i="31"/>
  <c r="E77" i="38"/>
  <c r="E81" i="38"/>
  <c r="G136" i="31"/>
  <c r="E78" i="38"/>
  <c r="E82" i="38"/>
  <c r="G138" i="31"/>
  <c r="E80" i="38"/>
  <c r="D187" i="14"/>
  <c r="D195" i="14" s="1"/>
  <c r="N23" i="37"/>
  <c r="J25" i="15"/>
  <c r="G136" i="15"/>
  <c r="E135" i="40"/>
  <c r="G137" i="15"/>
  <c r="E136" i="40"/>
  <c r="D151" i="15"/>
  <c r="E119" i="40"/>
  <c r="D150" i="31"/>
  <c r="D146" i="31"/>
  <c r="E63" i="38" l="1"/>
  <c r="E61" i="38"/>
  <c r="E59" i="38"/>
  <c r="E57" i="38"/>
  <c r="E55" i="38"/>
  <c r="E53" i="38"/>
  <c r="E51" i="38"/>
  <c r="E49" i="38"/>
  <c r="E62" i="38"/>
  <c r="E60" i="38"/>
  <c r="E58" i="38"/>
  <c r="E56" i="38"/>
  <c r="E54" i="38"/>
  <c r="E52" i="38"/>
  <c r="E50" i="38"/>
  <c r="E48" i="38"/>
  <c r="E66" i="39"/>
  <c r="E69" i="39"/>
  <c r="F162" i="31"/>
  <c r="F164" i="31"/>
  <c r="F158" i="31"/>
  <c r="F157" i="31"/>
  <c r="F160" i="31"/>
  <c r="F166" i="31"/>
  <c r="F161" i="31"/>
  <c r="F156" i="31"/>
  <c r="F165" i="31"/>
  <c r="F163" i="31"/>
  <c r="F155" i="31"/>
  <c r="F159" i="31"/>
  <c r="E68" i="39"/>
  <c r="E67" i="39"/>
  <c r="A189" i="31"/>
  <c r="E61" i="39"/>
  <c r="G147" i="15"/>
  <c r="E122" i="40"/>
  <c r="G145" i="15"/>
  <c r="E120" i="40"/>
  <c r="G146" i="15"/>
  <c r="E121" i="40"/>
  <c r="G183" i="14"/>
  <c r="E96" i="39"/>
  <c r="G180" i="14"/>
  <c r="E93" i="39"/>
  <c r="G184" i="14"/>
  <c r="E97" i="39"/>
  <c r="G181" i="14"/>
  <c r="E94" i="39"/>
  <c r="E98" i="39"/>
  <c r="G182" i="14"/>
  <c r="E95" i="39"/>
  <c r="E99" i="39"/>
  <c r="A234" i="14"/>
  <c r="G138" i="15"/>
  <c r="B23" i="37" s="1"/>
  <c r="G139" i="31"/>
  <c r="G8" i="37" s="1"/>
  <c r="G144" i="15"/>
  <c r="G146" i="31"/>
  <c r="E96" i="38"/>
  <c r="D159" i="15"/>
  <c r="D156" i="15"/>
  <c r="G156" i="15" s="1"/>
  <c r="F163" i="15" l="1"/>
  <c r="E118" i="39"/>
  <c r="E108" i="38"/>
  <c r="E102" i="38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1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67" i="38"/>
  <c r="F179" i="31"/>
  <c r="F171" i="31"/>
  <c r="E69" i="38"/>
  <c r="F181" i="31"/>
  <c r="F173" i="31"/>
  <c r="F184" i="31"/>
  <c r="E72" i="38"/>
  <c r="F180" i="31"/>
  <c r="E68" i="38"/>
  <c r="F176" i="31"/>
  <c r="E64" i="38"/>
  <c r="F172" i="31"/>
  <c r="F168" i="31"/>
  <c r="E71" i="38"/>
  <c r="F183" i="31"/>
  <c r="F175" i="31"/>
  <c r="F167" i="31"/>
  <c r="E73" i="38"/>
  <c r="F185" i="31"/>
  <c r="E65" i="38"/>
  <c r="F177" i="31"/>
  <c r="F169" i="31"/>
  <c r="F186" i="31"/>
  <c r="E74" i="38"/>
  <c r="F182" i="31"/>
  <c r="E70" i="38"/>
  <c r="F178" i="31"/>
  <c r="E66" i="38"/>
  <c r="F174" i="31"/>
  <c r="F170" i="31"/>
  <c r="E64" i="39"/>
  <c r="E72" i="39"/>
  <c r="D228" i="14"/>
  <c r="D230" i="14"/>
  <c r="E70" i="39"/>
  <c r="E71" i="39"/>
  <c r="D227" i="14"/>
  <c r="D229" i="14"/>
  <c r="D231" i="14"/>
  <c r="E89" i="40"/>
  <c r="E96" i="40"/>
  <c r="E98" i="40"/>
  <c r="E97" i="40"/>
  <c r="E92" i="40"/>
  <c r="E90" i="40"/>
  <c r="E88" i="40"/>
  <c r="E86" i="40"/>
  <c r="E91" i="40"/>
  <c r="E87" i="40"/>
  <c r="G147" i="31"/>
  <c r="H8" i="37" s="1"/>
  <c r="G157" i="15"/>
  <c r="H23" i="37" s="1"/>
  <c r="F200" i="14"/>
  <c r="E60" i="39"/>
  <c r="F205" i="14"/>
  <c r="E65" i="39"/>
  <c r="E135" i="39"/>
  <c r="E124" i="39"/>
  <c r="E130" i="39"/>
  <c r="E119" i="39"/>
  <c r="F202" i="14"/>
  <c r="E62" i="39"/>
  <c r="F199" i="14"/>
  <c r="E59" i="39"/>
  <c r="F203" i="14"/>
  <c r="E63" i="39"/>
  <c r="F206" i="14"/>
  <c r="E43" i="38"/>
  <c r="E42" i="38"/>
  <c r="F154" i="31"/>
  <c r="E47" i="38"/>
  <c r="E46" i="38"/>
  <c r="E44" i="38"/>
  <c r="E121" i="38"/>
  <c r="E123" i="38"/>
  <c r="E125" i="38"/>
  <c r="E127" i="38"/>
  <c r="E129" i="38"/>
  <c r="E131" i="38"/>
  <c r="E133" i="38"/>
  <c r="E135" i="38"/>
  <c r="E137" i="38"/>
  <c r="E139" i="38"/>
  <c r="E141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122" i="38"/>
  <c r="E126" i="38"/>
  <c r="E130" i="38"/>
  <c r="E134" i="38"/>
  <c r="E138" i="38"/>
  <c r="E142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120" i="38"/>
  <c r="E124" i="38"/>
  <c r="E128" i="38"/>
  <c r="E132" i="38"/>
  <c r="E140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19" i="38"/>
  <c r="E113" i="38"/>
  <c r="E100" i="38"/>
  <c r="E114" i="38"/>
  <c r="E104" i="38"/>
  <c r="F256" i="14"/>
  <c r="F255" i="14"/>
  <c r="F253" i="14"/>
  <c r="F249" i="14"/>
  <c r="F201" i="14"/>
  <c r="F204" i="14"/>
  <c r="G185" i="14"/>
  <c r="G148" i="15"/>
  <c r="E123" i="40"/>
  <c r="E125" i="40"/>
  <c r="E124" i="40"/>
  <c r="A196" i="15"/>
  <c r="F187" i="31" l="1"/>
  <c r="E8" i="37" s="1"/>
  <c r="F242" i="14"/>
  <c r="E99" i="38"/>
  <c r="E333" i="38"/>
  <c r="E329" i="38"/>
  <c r="E332" i="38"/>
  <c r="E328" i="38"/>
  <c r="E334" i="38"/>
  <c r="E101" i="38"/>
  <c r="E325" i="38"/>
  <c r="E331" i="38"/>
  <c r="E327" i="38"/>
  <c r="E330" i="38"/>
  <c r="E326" i="38"/>
  <c r="E335" i="38"/>
  <c r="E336" i="38"/>
  <c r="E343" i="39"/>
  <c r="F239" i="14"/>
  <c r="E115" i="39"/>
  <c r="F250" i="14"/>
  <c r="E126" i="39"/>
  <c r="E342" i="39"/>
  <c r="E350" i="39"/>
  <c r="E346" i="39"/>
  <c r="E349" i="39"/>
  <c r="F251" i="14"/>
  <c r="E127" i="39"/>
  <c r="E345" i="39"/>
  <c r="E341" i="39"/>
  <c r="F241" i="14"/>
  <c r="E117" i="39"/>
  <c r="E344" i="39"/>
  <c r="E352" i="39"/>
  <c r="E348" i="39"/>
  <c r="E351" i="39"/>
  <c r="E347" i="39"/>
  <c r="E144" i="40"/>
  <c r="E116" i="40"/>
  <c r="E112" i="40"/>
  <c r="E108" i="40"/>
  <c r="E104" i="40"/>
  <c r="F178" i="15"/>
  <c r="E100" i="40"/>
  <c r="E115" i="40"/>
  <c r="E111" i="40"/>
  <c r="E107" i="40"/>
  <c r="F181" i="15"/>
  <c r="E103" i="40"/>
  <c r="F177" i="15"/>
  <c r="E99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06" i="40"/>
  <c r="E308" i="40"/>
  <c r="E310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07" i="40"/>
  <c r="E309" i="40"/>
  <c r="E311" i="40"/>
  <c r="E312" i="40"/>
  <c r="E314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60" i="40"/>
  <c r="E362" i="40"/>
  <c r="E364" i="40"/>
  <c r="E366" i="40"/>
  <c r="E313" i="40"/>
  <c r="E315" i="40"/>
  <c r="E317" i="40"/>
  <c r="E319" i="40"/>
  <c r="E321" i="40"/>
  <c r="E323" i="40"/>
  <c r="E325" i="40"/>
  <c r="E327" i="40"/>
  <c r="E329" i="40"/>
  <c r="E331" i="40"/>
  <c r="E333" i="40"/>
  <c r="E335" i="40"/>
  <c r="E337" i="40"/>
  <c r="E339" i="40"/>
  <c r="E341" i="40"/>
  <c r="E343" i="40"/>
  <c r="E345" i="40"/>
  <c r="E347" i="40"/>
  <c r="E349" i="40"/>
  <c r="E359" i="40"/>
  <c r="E361" i="40"/>
  <c r="E363" i="40"/>
  <c r="E365" i="40"/>
  <c r="E114" i="40"/>
  <c r="E110" i="40"/>
  <c r="E106" i="40"/>
  <c r="F180" i="15"/>
  <c r="E102" i="40"/>
  <c r="E117" i="40"/>
  <c r="E113" i="40"/>
  <c r="E109" i="40"/>
  <c r="E105" i="40"/>
  <c r="F179" i="15"/>
  <c r="E101" i="40"/>
  <c r="F231" i="14"/>
  <c r="E91" i="39"/>
  <c r="F227" i="14"/>
  <c r="E87" i="39"/>
  <c r="F223" i="14"/>
  <c r="E83" i="39"/>
  <c r="F219" i="14"/>
  <c r="E79" i="39"/>
  <c r="F215" i="14"/>
  <c r="E75" i="39"/>
  <c r="F230" i="14"/>
  <c r="E90" i="39"/>
  <c r="F226" i="14"/>
  <c r="E86" i="39"/>
  <c r="F222" i="14"/>
  <c r="E82" i="39"/>
  <c r="F218" i="14"/>
  <c r="E78" i="39"/>
  <c r="F214" i="14"/>
  <c r="E74" i="39"/>
  <c r="E338" i="39"/>
  <c r="E334" i="39"/>
  <c r="E330" i="39"/>
  <c r="E339" i="39"/>
  <c r="E335" i="39"/>
  <c r="E331" i="39"/>
  <c r="F229" i="14"/>
  <c r="E89" i="39"/>
  <c r="F225" i="14"/>
  <c r="E85" i="39"/>
  <c r="F221" i="14"/>
  <c r="E81" i="39"/>
  <c r="F217" i="14"/>
  <c r="E77" i="39"/>
  <c r="F213" i="14"/>
  <c r="E73" i="39"/>
  <c r="F228" i="14"/>
  <c r="E88" i="39"/>
  <c r="F224" i="14"/>
  <c r="E84" i="39"/>
  <c r="F220" i="14"/>
  <c r="E80" i="39"/>
  <c r="F216" i="14"/>
  <c r="E76" i="39"/>
  <c r="E340" i="39"/>
  <c r="E336" i="39"/>
  <c r="E332" i="39"/>
  <c r="E337" i="39"/>
  <c r="E333" i="39"/>
  <c r="E316" i="38"/>
  <c r="E312" i="38"/>
  <c r="E308" i="38"/>
  <c r="E304" i="38"/>
  <c r="E300" i="38"/>
  <c r="E313" i="38"/>
  <c r="E309" i="38"/>
  <c r="E305" i="38"/>
  <c r="E301" i="38"/>
  <c r="E320" i="38"/>
  <c r="E318" i="38"/>
  <c r="E321" i="38"/>
  <c r="E317" i="38"/>
  <c r="E314" i="38"/>
  <c r="E310" i="38"/>
  <c r="E306" i="38"/>
  <c r="E302" i="38"/>
  <c r="E315" i="38"/>
  <c r="E311" i="38"/>
  <c r="E307" i="38"/>
  <c r="E303" i="38"/>
  <c r="E299" i="38"/>
  <c r="E324" i="38"/>
  <c r="E322" i="38"/>
  <c r="E323" i="38"/>
  <c r="E319" i="38"/>
  <c r="F259" i="14"/>
  <c r="F262" i="14"/>
  <c r="F261" i="14"/>
  <c r="E161" i="40"/>
  <c r="E156" i="40"/>
  <c r="E151" i="40"/>
  <c r="E145" i="40"/>
  <c r="F218" i="15"/>
  <c r="E155" i="40"/>
  <c r="E150" i="40"/>
  <c r="F165" i="15"/>
  <c r="F169" i="15"/>
  <c r="F164" i="15"/>
  <c r="F168" i="15"/>
  <c r="E85" i="40"/>
  <c r="F167" i="15"/>
  <c r="F175" i="15"/>
  <c r="F166" i="15"/>
  <c r="F170" i="15"/>
  <c r="E93" i="40"/>
  <c r="F243" i="14"/>
  <c r="F248" i="14"/>
  <c r="F254" i="14"/>
  <c r="F260" i="14"/>
  <c r="F208" i="14"/>
  <c r="F247" i="14"/>
  <c r="E123" i="39"/>
  <c r="F244" i="14"/>
  <c r="E120" i="39"/>
  <c r="F212" i="14"/>
  <c r="F240" i="14"/>
  <c r="E116" i="39"/>
  <c r="F245" i="14"/>
  <c r="E121" i="39"/>
  <c r="F246" i="14"/>
  <c r="E122" i="39"/>
  <c r="F252" i="14"/>
  <c r="E128" i="39"/>
  <c r="F211" i="14"/>
  <c r="F209" i="14"/>
  <c r="E132" i="39"/>
  <c r="E107" i="38"/>
  <c r="E116" i="38"/>
  <c r="E115" i="38"/>
  <c r="E297" i="38"/>
  <c r="E293" i="38"/>
  <c r="E288" i="38"/>
  <c r="E280" i="38"/>
  <c r="E272" i="38"/>
  <c r="E264" i="38"/>
  <c r="E256" i="38"/>
  <c r="E248" i="38"/>
  <c r="E136" i="38"/>
  <c r="E118" i="38"/>
  <c r="E296" i="38"/>
  <c r="E292" i="38"/>
  <c r="E286" i="38"/>
  <c r="E278" i="38"/>
  <c r="E270" i="38"/>
  <c r="E262" i="38"/>
  <c r="E254" i="38"/>
  <c r="E246" i="38"/>
  <c r="E289" i="38"/>
  <c r="E285" i="38"/>
  <c r="E281" i="38"/>
  <c r="E277" i="38"/>
  <c r="E273" i="38"/>
  <c r="E269" i="38"/>
  <c r="E265" i="38"/>
  <c r="E261" i="38"/>
  <c r="E257" i="38"/>
  <c r="E253" i="38"/>
  <c r="E249" i="38"/>
  <c r="E245" i="38"/>
  <c r="E106" i="38"/>
  <c r="E103" i="38"/>
  <c r="E105" i="38"/>
  <c r="E295" i="38"/>
  <c r="E291" i="38"/>
  <c r="E284" i="38"/>
  <c r="E276" i="38"/>
  <c r="E268" i="38"/>
  <c r="E260" i="38"/>
  <c r="E252" i="38"/>
  <c r="E117" i="38"/>
  <c r="E298" i="38"/>
  <c r="E294" i="38"/>
  <c r="E290" i="38"/>
  <c r="E282" i="38"/>
  <c r="E274" i="38"/>
  <c r="E266" i="38"/>
  <c r="E258" i="38"/>
  <c r="E250" i="38"/>
  <c r="E287" i="38"/>
  <c r="E283" i="38"/>
  <c r="E279" i="38"/>
  <c r="E275" i="38"/>
  <c r="E271" i="38"/>
  <c r="E267" i="38"/>
  <c r="E263" i="38"/>
  <c r="E259" i="38"/>
  <c r="E255" i="38"/>
  <c r="E251" i="38"/>
  <c r="E247" i="38"/>
  <c r="E45" i="38"/>
  <c r="F210" i="14"/>
  <c r="F338" i="14"/>
  <c r="F334" i="14"/>
  <c r="F330" i="14"/>
  <c r="F326" i="14"/>
  <c r="F322" i="14"/>
  <c r="F318" i="14"/>
  <c r="F314" i="14"/>
  <c r="F310" i="14"/>
  <c r="F306" i="14"/>
  <c r="F302" i="14"/>
  <c r="F298" i="14"/>
  <c r="F346" i="14"/>
  <c r="F342" i="14"/>
  <c r="F354" i="14"/>
  <c r="F350" i="14"/>
  <c r="F355" i="14"/>
  <c r="F335" i="14"/>
  <c r="F331" i="14"/>
  <c r="F327" i="14"/>
  <c r="F323" i="14"/>
  <c r="F319" i="14"/>
  <c r="F315" i="14"/>
  <c r="F311" i="14"/>
  <c r="F307" i="14"/>
  <c r="F303" i="14"/>
  <c r="F299" i="14"/>
  <c r="F347" i="14"/>
  <c r="F343" i="14"/>
  <c r="F339" i="14"/>
  <c r="F351" i="14"/>
  <c r="F356" i="14"/>
  <c r="F207" i="14"/>
  <c r="F336" i="14"/>
  <c r="F332" i="14"/>
  <c r="F328" i="14"/>
  <c r="F324" i="14"/>
  <c r="F320" i="14"/>
  <c r="F316" i="14"/>
  <c r="F312" i="14"/>
  <c r="F308" i="14"/>
  <c r="F304" i="14"/>
  <c r="F300" i="14"/>
  <c r="F296" i="14"/>
  <c r="F344" i="14"/>
  <c r="F340" i="14"/>
  <c r="F352" i="14"/>
  <c r="F348" i="14"/>
  <c r="F337" i="14"/>
  <c r="F333" i="14"/>
  <c r="F329" i="14"/>
  <c r="F325" i="14"/>
  <c r="F321" i="14"/>
  <c r="F317" i="14"/>
  <c r="F313" i="14"/>
  <c r="F309" i="14"/>
  <c r="F305" i="14"/>
  <c r="F301" i="14"/>
  <c r="F297" i="14"/>
  <c r="F345" i="14"/>
  <c r="F341" i="14"/>
  <c r="F353" i="14"/>
  <c r="F349" i="14"/>
  <c r="G149" i="15"/>
  <c r="G23" i="37" s="1"/>
  <c r="E114" i="39"/>
  <c r="F294" i="14"/>
  <c r="F290" i="14"/>
  <c r="F286" i="14"/>
  <c r="F282" i="14"/>
  <c r="F278" i="14"/>
  <c r="F274" i="14"/>
  <c r="F270" i="14"/>
  <c r="F266" i="14"/>
  <c r="F295" i="14"/>
  <c r="F291" i="14"/>
  <c r="F287" i="14"/>
  <c r="F283" i="14"/>
  <c r="F279" i="14"/>
  <c r="F275" i="14"/>
  <c r="F271" i="14"/>
  <c r="F267" i="14"/>
  <c r="F264" i="14"/>
  <c r="F292" i="14"/>
  <c r="F288" i="14"/>
  <c r="F284" i="14"/>
  <c r="F280" i="14"/>
  <c r="F276" i="14"/>
  <c r="F272" i="14"/>
  <c r="F268" i="14"/>
  <c r="F263" i="14"/>
  <c r="F293" i="14"/>
  <c r="F289" i="14"/>
  <c r="F285" i="14"/>
  <c r="F281" i="14"/>
  <c r="F277" i="14"/>
  <c r="F273" i="14"/>
  <c r="F269" i="14"/>
  <c r="F265" i="14"/>
  <c r="E98" i="38"/>
  <c r="F193" i="31"/>
  <c r="F232" i="14" l="1"/>
  <c r="E110" i="38"/>
  <c r="E143" i="40"/>
  <c r="F203" i="15"/>
  <c r="E153" i="40"/>
  <c r="F213" i="15"/>
  <c r="E377" i="40"/>
  <c r="E373" i="40"/>
  <c r="E369" i="40"/>
  <c r="E152" i="40"/>
  <c r="F212" i="15"/>
  <c r="E378" i="40"/>
  <c r="E374" i="40"/>
  <c r="E370" i="40"/>
  <c r="E141" i="40"/>
  <c r="F201" i="15"/>
  <c r="E375" i="40"/>
  <c r="E371" i="40"/>
  <c r="E367" i="40"/>
  <c r="E376" i="40"/>
  <c r="E372" i="40"/>
  <c r="E368" i="40"/>
  <c r="F204" i="15"/>
  <c r="F205" i="15"/>
  <c r="F216" i="15"/>
  <c r="E355" i="40"/>
  <c r="E351" i="40"/>
  <c r="E358" i="40"/>
  <c r="E354" i="40"/>
  <c r="E357" i="40"/>
  <c r="E353" i="40"/>
  <c r="E356" i="40"/>
  <c r="E352" i="40"/>
  <c r="F221" i="15"/>
  <c r="F215" i="15"/>
  <c r="F206" i="15"/>
  <c r="E146" i="40"/>
  <c r="F209" i="15"/>
  <c r="E149" i="40"/>
  <c r="F217" i="15"/>
  <c r="E157" i="40"/>
  <c r="F208" i="15"/>
  <c r="E148" i="40"/>
  <c r="F214" i="15"/>
  <c r="E154" i="40"/>
  <c r="F176" i="15"/>
  <c r="E158" i="40"/>
  <c r="F314" i="15"/>
  <c r="F306" i="15"/>
  <c r="F298" i="15"/>
  <c r="F290" i="15"/>
  <c r="F282" i="15"/>
  <c r="F274" i="15"/>
  <c r="F266" i="15"/>
  <c r="F258" i="15"/>
  <c r="F250" i="15"/>
  <c r="F242" i="15"/>
  <c r="F234" i="15"/>
  <c r="F226" i="15"/>
  <c r="F312" i="15"/>
  <c r="F304" i="15"/>
  <c r="F296" i="15"/>
  <c r="F288" i="15"/>
  <c r="F280" i="15"/>
  <c r="F272" i="15"/>
  <c r="F264" i="15"/>
  <c r="F256" i="15"/>
  <c r="F248" i="15"/>
  <c r="F240" i="15"/>
  <c r="F232" i="15"/>
  <c r="F224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33" i="15"/>
  <c r="F229" i="15"/>
  <c r="F225" i="15"/>
  <c r="F202" i="15"/>
  <c r="E142" i="40"/>
  <c r="F207" i="15"/>
  <c r="E147" i="40"/>
  <c r="F211" i="15"/>
  <c r="F210" i="15"/>
  <c r="F171" i="15"/>
  <c r="E95" i="40"/>
  <c r="E94" i="40"/>
  <c r="F318" i="15"/>
  <c r="F310" i="15"/>
  <c r="F302" i="15"/>
  <c r="F294" i="15"/>
  <c r="F286" i="15"/>
  <c r="F278" i="15"/>
  <c r="F270" i="15"/>
  <c r="F262" i="15"/>
  <c r="F254" i="15"/>
  <c r="F246" i="15"/>
  <c r="F238" i="15"/>
  <c r="F230" i="15"/>
  <c r="F222" i="15"/>
  <c r="F316" i="15"/>
  <c r="F308" i="15"/>
  <c r="F300" i="15"/>
  <c r="F292" i="15"/>
  <c r="F284" i="15"/>
  <c r="F276" i="15"/>
  <c r="F268" i="15"/>
  <c r="F260" i="15"/>
  <c r="F252" i="15"/>
  <c r="F244" i="15"/>
  <c r="F236" i="15"/>
  <c r="F228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31" i="15"/>
  <c r="F227" i="15"/>
  <c r="F223" i="15"/>
  <c r="E134" i="39"/>
  <c r="F258" i="14"/>
  <c r="E133" i="39"/>
  <c r="F257" i="14"/>
  <c r="F483" i="14" s="1"/>
  <c r="J15" i="37" s="1"/>
  <c r="E109" i="38"/>
  <c r="E140" i="40"/>
  <c r="F200" i="15"/>
  <c r="F173" i="15" l="1"/>
  <c r="F172" i="15"/>
  <c r="F174" i="15"/>
  <c r="E159" i="40"/>
  <c r="F219" i="15"/>
  <c r="E112" i="38"/>
  <c r="F438" i="31"/>
  <c r="J8" i="37" s="1"/>
  <c r="E54" i="39"/>
  <c r="E160" i="40" l="1"/>
  <c r="F220" i="15"/>
  <c r="F445" i="15" s="1"/>
  <c r="J23" i="37" s="1"/>
  <c r="F194" i="15"/>
  <c r="E23" i="37" s="1"/>
  <c r="E15" i="37"/>
  <c r="F155" i="14"/>
  <c r="D192" i="14"/>
  <c r="G192" i="14" l="1"/>
  <c r="E112" i="39"/>
  <c r="G172" i="14"/>
  <c r="G171" i="14"/>
  <c r="G48" i="14"/>
  <c r="G47" i="14"/>
  <c r="G46" i="14"/>
  <c r="G193" i="14" l="1"/>
  <c r="H15" i="37" s="1"/>
  <c r="K8" i="37"/>
  <c r="G174" i="14"/>
  <c r="B15" i="37" s="1"/>
  <c r="G15" i="37" l="1"/>
  <c r="N15" i="37" l="1"/>
  <c r="O11" i="37" s="1"/>
  <c r="A1" i="15"/>
  <c r="A1" i="31" s="1"/>
  <c r="D12" i="14" l="1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<sst xmlns="http://schemas.openxmlformats.org/spreadsheetml/2006/main" count="1894" uniqueCount="445">
  <si>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</si>
  <si>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</si>
  <si>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</si>
  <si>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</si>
  <si>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</si>
  <si>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</si>
  <si>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</si>
  <si>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</si>
  <si>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</si>
  <si>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</si>
  <si>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</si>
  <si>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</si>
  <si>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</si>
  <si>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</si>
  <si>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</si>
  <si>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</si>
  <si>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</si>
  <si>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</si>
  <si>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</si>
  <si>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</si>
  <si>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</si>
  <si>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</si>
  <si>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</si>
  <si>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</si>
  <si>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</si>
  <si>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</si>
  <si>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</si>
  <si>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</si>
  <si>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</si>
  <si>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</si>
  <si>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</si>
  <si>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</si>
  <si>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</si>
  <si>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</si>
  <si>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</si>
  <si>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</si>
  <si>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</si>
  <si>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</si>
  <si>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</si>
  <si>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</si>
  <si>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</si>
  <si>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</si>
  <si>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</si>
  <si>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</si>
  <si>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</si>
  <si>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</si>
  <si>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</si>
  <si>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</si>
  <si>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</si>
  <si>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</si>
  <si>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</si>
  <si>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</si>
  <si>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</si>
  <si>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</si>
  <si>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</si>
  <si>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</si>
  <si>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</si>
  <si>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</si>
  <si>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</si>
  <si>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</si>
  <si>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</si>
  <si>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</si>
  <si>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</si>
  <si>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</si>
  <si>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</si>
  <si>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</si>
  <si>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</si>
  <si>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</si>
  <si>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</si>
  <si>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</si>
  <si>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</si>
  <si>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</si>
  <si>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</si>
  <si>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</si>
  <si>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</si>
  <si>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</si>
  <si>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</si>
  <si>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</si>
  <si>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</si>
  <si>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</si>
  <si>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</si>
  <si>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</si>
  <si>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</si>
  <si>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</si>
  <si>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</si>
  <si>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</si>
  <si>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</si>
  <si>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</si>
  <si>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</si>
  <si>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</si>
  <si>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</si>
  <si>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</si>
  <si>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</si>
  <si>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</si>
  <si>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</si>
  <si>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</si>
  <si>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</si>
  <si>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</si>
  <si>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</si>
  <si>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</si>
  <si>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</si>
  <si>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</si>
  <si>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</si>
  <si>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</si>
  <si>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</si>
  <si>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</si>
  <si>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</si>
  <si>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</si>
  <si>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</si>
  <si>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</si>
  <si>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</si>
  <si>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</si>
  <si>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</si>
  <si>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</si>
  <si>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</si>
  <si>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</si>
  <si>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</si>
  <si>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</si>
  <si>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</si>
  <si>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</si>
  <si>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</si>
  <si>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</si>
  <si>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</si>
  <si>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</si>
  <si>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</si>
  <si>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</si>
  <si>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</si>
  <si>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</si>
  <si>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</si>
  <si>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</si>
  <si>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</si>
  <si>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</si>
  <si>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</si>
  <si>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</si>
  <si>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</si>
  <si>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</si>
  <si>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</si>
  <si>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</si>
  <si>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</si>
  <si>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</si>
  <si>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</si>
  <si>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</si>
  <si>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</si>
  <si>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</si>
  <si>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</si>
  <si>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</si>
  <si>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</si>
  <si>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</si>
  <si>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</si>
  <si>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</si>
  <si>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</si>
  <si>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</si>
  <si>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</si>
  <si>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</si>
  <si>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</si>
  <si>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</si>
  <si>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</si>
  <si>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</si>
  <si>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</si>
  <si>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</si>
  <si>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</si>
  <si>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</si>
  <si>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</si>
  <si>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</si>
  <si>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</si>
  <si>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</si>
  <si>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</si>
  <si>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</si>
  <si>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</si>
  <si>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</si>
  <si>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</si>
  <si>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</si>
  <si>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</si>
  <si>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</si>
  <si>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</si>
  <si>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</si>
  <si>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</si>
  <si>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</si>
  <si>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</si>
  <si>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</si>
  <si>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</si>
  <si>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</si>
  <si>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</si>
  <si>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</si>
  <si>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</si>
  <si>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</si>
  <si>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</si>
  <si>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</si>
  <si>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</si>
  <si>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</si>
  <si>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</si>
  <si>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</si>
  <si>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</si>
  <si>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</si>
  <si>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</si>
  <si>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</si>
  <si>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</si>
  <si>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</si>
  <si>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</si>
  <si>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</si>
  <si>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</si>
  <si>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</si>
  <si>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</si>
  <si>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</si>
  <si>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</si>
  <si>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</si>
  <si>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</si>
  <si>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</si>
  <si>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</si>
  <si>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</si>
  <si>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</si>
  <si>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</si>
  <si>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</si>
  <si>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обучение персонала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</si>
  <si>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</si>
  <si>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</si>
  <si>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</si>
  <si>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</si>
  <si>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</si>
  <si>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</si>
  <si>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</si>
  <si>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</si>
  <si>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</si>
  <si>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</si>
  <si>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</si>
  <si>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</si>
  <si>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</si>
  <si>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</si>
  <si>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</si>
  <si>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</si>
  <si>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</si>
  <si>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</si>
  <si>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</si>
  <si>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</si>
  <si>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</si>
  <si>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</si>
  <si>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</si>
  <si>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</si>
  <si>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</si>
  <si>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</si>
  <si>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</si>
  <si>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</si>
  <si>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Участие социально ориентированной молодежи Северо-Енисейского района в форуме "Доброфорум 2020" (г. Красноярск)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</si>
  <si>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</si>
  <si>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</si>
  <si>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</si>
  <si>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</si>
  <si>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</si>
  <si>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</si>
  <si>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</si>
  <si>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</si>
  <si>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t>
  </si>
  <si>
    <t xml:space="preserve">Военно-спортивная игра «Сибирский щит: Орленок». Участие в Зональном этапе. </t>
  </si>
  <si>
    <t>Форма юнармейцев комплект</t>
  </si>
  <si>
    <t>Участие команды Северо-Енисейского района в окружном этапе Всероссийской футбольной акции "Уличный красава 2020"</t>
  </si>
  <si>
    <t>Проезд сопровождающего</t>
  </si>
  <si>
    <t>Проживание сопровождающего</t>
  </si>
  <si>
    <t>Суточные сопровождающие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</si>
  <si>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</si>
  <si>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</si>
  <si>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</si>
  <si>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</si>
  <si>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</si>
  <si>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</si>
  <si>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</si>
  <si>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</si>
  <si>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</si>
  <si>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</si>
  <si>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</si>
  <si>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</si>
  <si>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</si>
  <si>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</si>
  <si>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</si>
  <si>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</si>
  <si>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</si>
  <si>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</si>
  <si>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</si>
  <si>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</si>
  <si>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</si>
  <si>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</si>
  <si>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</si>
  <si>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</si>
  <si>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ремонт музыкального оборудования</t>
  </si>
  <si>
    <t>Возмещение мед осмотра (112/212)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</si>
  <si>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</si>
  <si>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</si>
  <si>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</si>
  <si>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организация светового шоу</t>
  </si>
  <si>
    <t>Оплата пени, штрафов (853/291)</t>
  </si>
  <si>
    <t>Пиломатериал</t>
  </si>
  <si>
    <t>Мышь USB</t>
  </si>
  <si>
    <t xml:space="preserve">Мешки для мусора </t>
  </si>
  <si>
    <t>Бытовая химия</t>
  </si>
  <si>
    <t>Фанера</t>
  </si>
  <si>
    <t>ГСМ УАЗ (Масло двигатель)</t>
  </si>
  <si>
    <t>Антифриз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</si>
  <si>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</si>
  <si>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</si>
  <si>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</si>
  <si>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</si>
  <si>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</si>
  <si>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</si>
  <si>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</si>
  <si>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Грабли, лопаты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</si>
  <si>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</si>
  <si>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</si>
  <si>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</si>
  <si>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</si>
  <si>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</si>
  <si>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</si>
  <si>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</si>
  <si>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</si>
  <si>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</si>
  <si>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</si>
  <si>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</si>
  <si>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</si>
  <si>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</si>
  <si>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</si>
  <si>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</si>
  <si>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</si>
  <si>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</si>
  <si>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</si>
  <si>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</si>
  <si>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</si>
  <si>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</si>
  <si>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</si>
  <si>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</si>
  <si>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</si>
  <si>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</si>
  <si>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</si>
  <si>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</si>
  <si>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</si>
  <si>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</si>
  <si>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</si>
  <si>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</si>
  <si>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</si>
  <si>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</si>
  <si>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</si>
  <si>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</si>
  <si>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</si>
  <si>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</si>
  <si>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</si>
  <si>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</si>
  <si>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</si>
  <si>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</si>
  <si>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</si>
  <si>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</si>
  <si>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</si>
  <si>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</si>
  <si>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</si>
  <si>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</si>
  <si>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</si>
  <si>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</si>
  <si>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</si>
  <si>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</si>
  <si>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</si>
  <si>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</si>
  <si>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</si>
  <si>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</si>
  <si>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</si>
  <si>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</si>
  <si>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</si>
  <si>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</si>
  <si>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</si>
  <si>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</si>
  <si>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</si>
  <si>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</si>
  <si>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</si>
  <si>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</si>
  <si>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</si>
  <si>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</si>
  <si>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</si>
  <si>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</si>
  <si>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</si>
  <si>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</si>
  <si>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</si>
  <si>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</si>
  <si>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</si>
  <si>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</si>
  <si>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</si>
  <si>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</si>
  <si>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</si>
  <si>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</si>
  <si>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</si>
  <si>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</si>
  <si>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</si>
  <si>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</si>
  <si>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</si>
  <si>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</si>
  <si>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</si>
  <si>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</si>
  <si>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</si>
  <si>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</si>
  <si>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</si>
  <si>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</si>
  <si>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</si>
  <si>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</si>
  <si>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</si>
  <si>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</si>
  <si>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</si>
  <si>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детали для пазла "Многоуровневая карта Северо-Енисейского района"</t>
  </si>
  <si>
    <t>антифриз УАЗ</t>
  </si>
  <si>
    <t>Приложение № 1</t>
  </si>
  <si>
    <t>Приложение №1 к приложению 2  к Приказу отдела физической культуры, спорта и молодежной политики Северо-Енисейского района от 09.06.2020 "36-ос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</si>
  <si>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значок</t>
  </si>
  <si>
    <t>ремень</t>
  </si>
  <si>
    <t>берет</t>
  </si>
  <si>
    <t>берцы</t>
  </si>
  <si>
    <t>Шапка-ушанка</t>
  </si>
  <si>
    <t>Толстовка</t>
  </si>
  <si>
    <t>Куртка зимняя</t>
  </si>
  <si>
    <t>Рубашка поло</t>
  </si>
  <si>
    <t>Куртка демисезонная</t>
  </si>
  <si>
    <t>Брюки</t>
  </si>
  <si>
    <t>Мастерская по изготовлению военно-спортивного инвентаря</t>
  </si>
  <si>
    <t>фанера 10мм</t>
  </si>
  <si>
    <t>фанера 25мм</t>
  </si>
  <si>
    <t>труба полипропилен</t>
  </si>
  <si>
    <t>утеплитель для трубы</t>
  </si>
  <si>
    <t>Клуб танко-модельного спорта "Прорыв"</t>
  </si>
  <si>
    <t>фанера 4мм</t>
  </si>
  <si>
    <t>Кубок</t>
  </si>
  <si>
    <t>Полотно для трассы брезент</t>
  </si>
  <si>
    <t>Улучшение материальной базы молодежных объединений</t>
  </si>
  <si>
    <t>Фотобумага глянец</t>
  </si>
  <si>
    <t>Рамки А4</t>
  </si>
  <si>
    <t>Набор для выживания "Пионер"</t>
  </si>
  <si>
    <t>Набор для выживания "Профи"</t>
  </si>
  <si>
    <t>Банер 9 мая</t>
  </si>
  <si>
    <t>Носимый аварийный запас</t>
  </si>
  <si>
    <t>Набор для выживания в кейсе</t>
  </si>
  <si>
    <t>Флеш карта 8гб</t>
  </si>
  <si>
    <t>сертификат подарочный</t>
  </si>
  <si>
    <t xml:space="preserve">Мониторинг систем пожарной сигнализации  </t>
  </si>
  <si>
    <t>Изготовление окна регистрации</t>
  </si>
  <si>
    <t>Заправка катриджей</t>
  </si>
  <si>
    <t xml:space="preserve">ремонта отмостки и крылец здания МБУ «МЦ АУРУМ». </t>
  </si>
  <si>
    <t>Обучение электроустановки</t>
  </si>
  <si>
    <t>Изготовление полка двухуровневого для создания открытого пространства</t>
  </si>
  <si>
    <t>Предрейсовое медицинское обследование 200дней*85руб</t>
  </si>
  <si>
    <t>Изготовление декоративного камина</t>
  </si>
  <si>
    <t>Microsoft Windows 10</t>
  </si>
  <si>
    <t>Microsoft Office 2013</t>
  </si>
  <si>
    <t xml:space="preserve"> к Приказу отдела физической культуры, спорта и молодежной политики Северо-Енисейского района от  23.07.2020 № 50-ос "О внесении изменений в приказ от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</si>
  <si>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на 23.07.2020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</si>
</sst>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49998474074526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65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167" fontId="19" fillId="4" borderId="7" xfId="0" applyNumberFormat="1" applyFont="1" applyFill="1" applyBorder="1" applyAlignment="1">
      <alignment horizontal="right" vertical="top" wrapText="1" readingOrder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7" xfId="0" applyFont="1" applyFill="1" applyBorder="1" applyAlignment="1">
      <alignment vertical="center" wrapText="1"/>
    </xf>
    <xf numFmtId="0" fontId="39" fillId="4" borderId="7" xfId="0" applyFont="1" applyFill="1" applyBorder="1" applyAlignment="1">
      <alignment horizontal="right" vertical="center"/>
    </xf>
    <xf numFmtId="0" fontId="39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 readingOrder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0" fontId="27" fillId="4" borderId="7" xfId="3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9" fillId="4" borderId="8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4" fontId="4" fillId="4" borderId="9" xfId="0" applyNumberFormat="1" applyFont="1" applyFill="1" applyBorder="1" applyAlignment="1">
      <alignment horizontal="center" vertical="top" wrapText="1"/>
    </xf>
    <xf numFmtId="0" fontId="10" fillId="8" borderId="15" xfId="0" applyFont="1" applyFill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9" borderId="15" xfId="0" applyFont="1" applyFill="1" applyBorder="1" applyAlignment="1">
      <alignment horizontal="left" vertical="top" wrapText="1"/>
    </xf>
    <xf numFmtId="0" fontId="10" fillId="7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10" borderId="7" xfId="0" applyFont="1" applyFill="1" applyBorder="1" applyAlignment="1">
      <alignment horizontal="center" vertical="top" wrapText="1"/>
    </xf>
    <xf numFmtId="4" fontId="10" fillId="7" borderId="7" xfId="0" applyNumberFormat="1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 wrapText="1"/>
    </xf>
    <xf numFmtId="4" fontId="10" fillId="10" borderId="7" xfId="0" applyNumberFormat="1" applyFont="1" applyFill="1" applyBorder="1" applyAlignment="1">
      <alignment vertical="top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26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vertical="center" wrapText="1"/>
    </xf>
    <xf numFmtId="0" fontId="51" fillId="3" borderId="26" xfId="0" applyFont="1" applyFill="1" applyBorder="1" applyAlignment="1">
      <alignment vertical="center" wrapText="1"/>
    </xf>
    <xf numFmtId="0" fontId="51" fillId="4" borderId="27" xfId="0" applyFont="1" applyFill="1" applyBorder="1" applyAlignment="1">
      <alignment vertical="center" wrapText="1"/>
    </xf>
    <xf numFmtId="0" fontId="27" fillId="3" borderId="28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4" fillId="11" borderId="9" xfId="0" applyNumberFormat="1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wrapText="1" readingOrder="1"/>
    </xf>
    <xf numFmtId="4" fontId="46" fillId="2" borderId="7" xfId="0" applyNumberFormat="1" applyFont="1" applyFill="1" applyBorder="1" applyAlignment="1">
      <alignment vertical="top" wrapText="1"/>
    </xf>
    <xf numFmtId="4" fontId="44" fillId="2" borderId="7" xfId="0" applyNumberFormat="1" applyFont="1" applyFill="1" applyBorder="1" applyAlignment="1">
      <alignment vertical="top" wrapText="1"/>
    </xf>
    <xf numFmtId="4" fontId="43" fillId="2" borderId="7" xfId="0" applyNumberFormat="1" applyFont="1" applyFill="1" applyBorder="1" applyAlignment="1">
      <alignment horizontal="center" vertical="top" wrapText="1" readingOrder="1"/>
    </xf>
    <xf numFmtId="4" fontId="44" fillId="2" borderId="9" xfId="0" applyNumberFormat="1" applyFont="1" applyFill="1" applyBorder="1" applyAlignment="1">
      <alignment horizontal="center" vertical="top" wrapText="1" readingOrder="1"/>
    </xf>
    <xf numFmtId="4" fontId="5" fillId="0" borderId="7" xfId="0" applyNumberFormat="1" applyFont="1" applyBorder="1" applyAlignment="1">
      <alignment horizontal="center" vertical="top" wrapText="1"/>
    </xf>
    <xf numFmtId="4" fontId="18" fillId="0" borderId="7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0" fontId="4" fillId="4" borderId="12" xfId="0" applyFont="1" applyFill="1" applyBorder="1" applyAlignment="1">
      <alignment vertical="top" wrapText="1"/>
    </xf>
    <xf numFmtId="0" fontId="4" fillId="4" borderId="12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5" fillId="4" borderId="8" xfId="0" applyFont="1" applyFill="1" applyBorder="1" applyAlignment="1">
      <alignment horizontal="left" vertical="center" wrapText="1" readingOrder="1"/>
    </xf>
    <xf numFmtId="4" fontId="5" fillId="4" borderId="8" xfId="0" applyNumberFormat="1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 readingOrder="1"/>
    </xf>
    <xf numFmtId="4" fontId="5" fillId="4" borderId="9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4" borderId="7" xfId="0" applyNumberFormat="1" applyFont="1" applyFill="1" applyBorder="1" applyAlignment="1">
      <alignment vertical="top" wrapText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7" fillId="4" borderId="7" xfId="3" applyFont="1" applyFill="1" applyBorder="1" applyAlignment="1">
      <alignment horizontal="left" vertical="center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0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27" fillId="3" borderId="24" xfId="0" applyFont="1" applyFill="1" applyBorder="1" applyAlignment="1">
      <alignment horizontal="left" vertical="center"/>
    </xf>
    <xf numFmtId="0" fontId="27" fillId="3" borderId="25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4" fillId="3" borderId="0" xfId="0" applyFont="1" applyFill="1" applyBorder="1" applyAlignment="1">
      <alignment horizontal="left" vertical="center"/>
    </xf>
    <xf numFmtId="0" fontId="27" fillId="3" borderId="24" xfId="0" applyFont="1" applyFill="1" applyBorder="1" applyAlignment="1">
      <alignment horizontal="left" vertical="center" wrapText="1"/>
    </xf>
    <xf numFmtId="0" fontId="27" fillId="3" borderId="25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M5" sqref="M5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33" t="s">
        <v>402</v>
      </c>
      <c r="J1" s="53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34" t="s">
        <v>443</v>
      </c>
      <c r="J2" s="534"/>
      <c r="K2" s="534"/>
      <c r="L2" s="172"/>
      <c r="M2" s="172"/>
    </row>
    <row r="3" spans="1:16" ht="30" x14ac:dyDescent="0.25">
      <c r="A3" s="195" t="s">
        <v>216</v>
      </c>
      <c r="B3" s="535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35"/>
      <c r="D3" s="535"/>
      <c r="E3" s="535"/>
      <c r="F3" s="535"/>
      <c r="G3" s="535"/>
      <c r="H3" s="535"/>
      <c r="I3" s="535"/>
      <c r="J3" s="535"/>
      <c r="K3" s="535"/>
    </row>
    <row r="4" spans="1:16" x14ac:dyDescent="0.25">
      <c r="A4" s="45"/>
      <c r="B4" s="536"/>
      <c r="C4" s="536"/>
      <c r="D4" s="536"/>
      <c r="E4" s="536"/>
      <c r="F4" s="536"/>
      <c r="G4" s="536"/>
      <c r="H4" s="536"/>
      <c r="I4" s="536"/>
      <c r="J4" s="536"/>
      <c r="K4" s="536"/>
    </row>
    <row r="5" spans="1:16" ht="15" customHeight="1" x14ac:dyDescent="0.25">
      <c r="A5" s="537" t="s">
        <v>89</v>
      </c>
      <c r="B5" s="538"/>
      <c r="C5" s="538"/>
      <c r="D5" s="537" t="s">
        <v>32</v>
      </c>
      <c r="E5" s="529"/>
      <c r="F5" s="529"/>
      <c r="G5" s="529"/>
      <c r="H5" s="529"/>
      <c r="I5" s="529"/>
      <c r="J5" s="530"/>
      <c r="K5" s="531" t="s">
        <v>33</v>
      </c>
    </row>
    <row r="6" spans="1:16" ht="120" customHeight="1" x14ac:dyDescent="0.25">
      <c r="A6" s="196" t="s">
        <v>98</v>
      </c>
      <c r="B6" s="197" t="s">
        <v>99</v>
      </c>
      <c r="C6" s="197" t="s">
        <v>100</v>
      </c>
      <c r="D6" s="198" t="s">
        <v>101</v>
      </c>
      <c r="E6" s="199" t="s">
        <v>102</v>
      </c>
      <c r="F6" s="200" t="s">
        <v>107</v>
      </c>
      <c r="G6" s="201" t="s">
        <v>103</v>
      </c>
      <c r="H6" s="201" t="s">
        <v>106</v>
      </c>
      <c r="I6" s="201" t="s">
        <v>104</v>
      </c>
      <c r="J6" s="201" t="s">
        <v>105</v>
      </c>
      <c r="K6" s="532"/>
    </row>
    <row r="7" spans="1:16" x14ac:dyDescent="0.25">
      <c r="A7" s="202">
        <v>1</v>
      </c>
      <c r="B7" s="202">
        <v>2</v>
      </c>
      <c r="C7" s="202">
        <v>3</v>
      </c>
      <c r="D7" s="203">
        <v>4</v>
      </c>
      <c r="E7" s="204">
        <v>5</v>
      </c>
      <c r="F7" s="204">
        <v>6</v>
      </c>
      <c r="G7" s="204">
        <v>7</v>
      </c>
      <c r="H7" s="204">
        <v>8</v>
      </c>
      <c r="I7" s="204">
        <v>9</v>
      </c>
      <c r="J7" s="204">
        <v>10</v>
      </c>
      <c r="K7" s="205">
        <v>11</v>
      </c>
      <c r="N7" s="39">
        <f>A8+I8</f>
        <v>2877332.7981900396</v>
      </c>
    </row>
    <row r="8" spans="1:16" x14ac:dyDescent="0.25">
      <c r="A8" s="404">
        <f>'инновации+добровольчество0,41'!I27</f>
        <v>1939978.6744644395</v>
      </c>
      <c r="B8" s="404">
        <f>'инновации+добровольчество0,41'!G56</f>
        <v>98399.962399999989</v>
      </c>
      <c r="C8" s="404">
        <f>'инновации+добровольчество0,41'!G75</f>
        <v>297000</v>
      </c>
      <c r="D8" s="405">
        <f>'инновации+добровольчество0,41'!F119</f>
        <v>142528.29834079999</v>
      </c>
      <c r="E8" s="406">
        <f>'инновации+добровольчество0,41'!F187</f>
        <v>235996</v>
      </c>
      <c r="F8" s="5">
        <v>0</v>
      </c>
      <c r="G8" s="406">
        <f>'инновации+добровольчество0,41'!G139</f>
        <v>63549.999999507992</v>
      </c>
      <c r="H8" s="406">
        <f>'инновации+добровольчество0,41'!G147</f>
        <v>7789.9999999999991</v>
      </c>
      <c r="I8" s="406">
        <f>'инновации+добровольчество0,41'!I88+'инновации+добровольчество0,41'!F99</f>
        <v>937354.12372560007</v>
      </c>
      <c r="J8" s="5">
        <f>'инновации+добровольчество0,41'!G105+'инновации+добровольчество0,41'!F438</f>
        <v>180752.60000000003</v>
      </c>
      <c r="K8" s="206">
        <f>SUM(A8:J8)</f>
        <v>3903349.6589303478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7" t="s">
        <v>217</v>
      </c>
      <c r="B10" s="535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35"/>
      <c r="D10" s="535"/>
      <c r="E10" s="535"/>
      <c r="F10" s="535"/>
      <c r="G10" s="535"/>
      <c r="H10" s="535"/>
      <c r="I10" s="535"/>
      <c r="J10" s="535"/>
      <c r="K10" s="535"/>
      <c r="N10" s="194" t="s">
        <v>183</v>
      </c>
      <c r="O10" s="208">
        <f>K8+K15+K23</f>
        <v>9760974.896019239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7017884.8971404405</v>
      </c>
      <c r="P11" s="39"/>
    </row>
    <row r="12" spans="1:16" ht="45" customHeight="1" x14ac:dyDescent="0.25">
      <c r="A12" s="537" t="s">
        <v>89</v>
      </c>
      <c r="B12" s="538"/>
      <c r="C12" s="538"/>
      <c r="D12" s="537" t="s">
        <v>32</v>
      </c>
      <c r="E12" s="529"/>
      <c r="F12" s="529"/>
      <c r="G12" s="529"/>
      <c r="H12" s="529"/>
      <c r="I12" s="529"/>
      <c r="J12" s="530"/>
      <c r="K12" s="531" t="s">
        <v>33</v>
      </c>
      <c r="P12" s="39"/>
    </row>
    <row r="13" spans="1:16" ht="85.15" customHeight="1" x14ac:dyDescent="0.25">
      <c r="A13" s="196" t="s">
        <v>98</v>
      </c>
      <c r="B13" s="197" t="s">
        <v>99</v>
      </c>
      <c r="C13" s="197" t="s">
        <v>100</v>
      </c>
      <c r="D13" s="198" t="s">
        <v>101</v>
      </c>
      <c r="E13" s="199" t="s">
        <v>102</v>
      </c>
      <c r="F13" s="200" t="s">
        <v>107</v>
      </c>
      <c r="G13" s="201" t="s">
        <v>103</v>
      </c>
      <c r="H13" s="201" t="s">
        <v>106</v>
      </c>
      <c r="I13" s="201" t="s">
        <v>104</v>
      </c>
      <c r="J13" s="201" t="s">
        <v>105</v>
      </c>
      <c r="K13" s="532"/>
      <c r="P13" s="39"/>
    </row>
    <row r="14" spans="1:16" x14ac:dyDescent="0.25">
      <c r="A14" s="209">
        <v>1</v>
      </c>
      <c r="B14" s="209">
        <v>2</v>
      </c>
      <c r="C14" s="209">
        <v>3</v>
      </c>
      <c r="D14" s="210">
        <v>4</v>
      </c>
      <c r="E14" s="204">
        <v>6</v>
      </c>
      <c r="F14" s="204">
        <v>7</v>
      </c>
      <c r="G14" s="204">
        <v>8</v>
      </c>
      <c r="H14" s="204">
        <v>9</v>
      </c>
      <c r="I14" s="204">
        <v>10</v>
      </c>
      <c r="J14" s="204">
        <v>11</v>
      </c>
      <c r="K14" s="205">
        <v>12</v>
      </c>
    </row>
    <row r="15" spans="1:16" x14ac:dyDescent="0.25">
      <c r="A15" s="404">
        <f>'патриотика0,31'!I26</f>
        <v>1466813.1586640002</v>
      </c>
      <c r="B15" s="404">
        <f>'патриотика0,31'!G174</f>
        <v>74399.888399999996</v>
      </c>
      <c r="C15" s="404">
        <f>'патриотика0,31'!G98+'патриотика0,31'!G108</f>
        <v>454750</v>
      </c>
      <c r="D15" s="405">
        <f>'патриотика0,31'!F155</f>
        <v>107765.30045280002</v>
      </c>
      <c r="E15" s="406">
        <f>'патриотика0,31'!F232</f>
        <v>178436</v>
      </c>
      <c r="F15" s="5">
        <v>0</v>
      </c>
      <c r="G15" s="406">
        <f>'патриотика0,31'!G185</f>
        <v>48049.999999628009</v>
      </c>
      <c r="H15" s="406">
        <f>'патриотика0,31'!G193</f>
        <v>5890</v>
      </c>
      <c r="I15" s="406">
        <f>'патриотика0,31'!I121+'патриотика0,31'!F131</f>
        <v>708731.1679896001</v>
      </c>
      <c r="J15" s="5">
        <f>'патриотика0,31'!G161+'патриотика0,31'!F483</f>
        <v>136666.60000000003</v>
      </c>
      <c r="K15" s="206">
        <f>SUM(A15:J15)</f>
        <v>3181502.1155060283</v>
      </c>
      <c r="N15" s="39">
        <f>A15+I15</f>
        <v>2175544.3266536002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7" t="s">
        <v>217</v>
      </c>
      <c r="B18" s="535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35"/>
      <c r="D18" s="535"/>
      <c r="E18" s="535"/>
      <c r="F18" s="535"/>
      <c r="G18" s="535"/>
      <c r="H18" s="535"/>
      <c r="I18" s="535"/>
      <c r="J18" s="535"/>
      <c r="K18" s="53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26" t="s">
        <v>43</v>
      </c>
      <c r="B20" s="527"/>
      <c r="C20" s="527"/>
      <c r="D20" s="528" t="s">
        <v>32</v>
      </c>
      <c r="E20" s="529"/>
      <c r="F20" s="529"/>
      <c r="G20" s="529"/>
      <c r="H20" s="529"/>
      <c r="I20" s="529"/>
      <c r="J20" s="530"/>
      <c r="K20" s="531" t="s">
        <v>33</v>
      </c>
    </row>
    <row r="21" spans="1:14" ht="84" customHeight="1" x14ac:dyDescent="0.25">
      <c r="A21" s="200" t="s">
        <v>98</v>
      </c>
      <c r="B21" s="200" t="s">
        <v>99</v>
      </c>
      <c r="C21" s="200" t="s">
        <v>100</v>
      </c>
      <c r="D21" s="211" t="s">
        <v>101</v>
      </c>
      <c r="E21" s="212" t="s">
        <v>102</v>
      </c>
      <c r="F21" s="200" t="s">
        <v>107</v>
      </c>
      <c r="G21" s="213" t="s">
        <v>103</v>
      </c>
      <c r="H21" s="213" t="s">
        <v>106</v>
      </c>
      <c r="I21" s="213" t="s">
        <v>104</v>
      </c>
      <c r="J21" s="213" t="s">
        <v>105</v>
      </c>
      <c r="K21" s="532"/>
    </row>
    <row r="22" spans="1:14" x14ac:dyDescent="0.25">
      <c r="A22" s="209">
        <v>1</v>
      </c>
      <c r="B22" s="209">
        <v>2</v>
      </c>
      <c r="C22" s="209">
        <v>3</v>
      </c>
      <c r="D22" s="203">
        <v>5</v>
      </c>
      <c r="E22" s="204">
        <v>6</v>
      </c>
      <c r="F22" s="204">
        <v>7</v>
      </c>
      <c r="G22" s="204">
        <v>8</v>
      </c>
      <c r="H22" s="204">
        <v>9</v>
      </c>
      <c r="I22" s="204">
        <v>10</v>
      </c>
      <c r="J22" s="204">
        <v>11</v>
      </c>
      <c r="K22" s="205">
        <v>12</v>
      </c>
    </row>
    <row r="23" spans="1:14" x14ac:dyDescent="0.25">
      <c r="A23" s="404">
        <f>'таланты+инициативы0,28'!I26</f>
        <v>1324863.4936319999</v>
      </c>
      <c r="B23" s="404">
        <f>'таланты+инициативы0,28'!G138</f>
        <v>67200.1492</v>
      </c>
      <c r="C23" s="404">
        <f>'таланты+инициативы0,28'!G76</f>
        <v>213250</v>
      </c>
      <c r="D23" s="405">
        <f>'таланты+инициативы0,28'!F123</f>
        <v>97336.400086399997</v>
      </c>
      <c r="E23" s="406">
        <f>'таланты+инициативы0,28'!F194</f>
        <v>161168</v>
      </c>
      <c r="F23" s="5">
        <v>0</v>
      </c>
      <c r="G23" s="406">
        <f>'таланты+инициативы0,28'!G149</f>
        <v>43399.999999664004</v>
      </c>
      <c r="H23" s="406">
        <f>'таланты+инициативы0,28'!G157</f>
        <v>5320.0000000000009</v>
      </c>
      <c r="I23" s="406">
        <f>'таланты+инициативы0,28'!I98+'таланты+инициативы0,28'!F109</f>
        <v>640144.27866480011</v>
      </c>
      <c r="J23" s="5">
        <f>'таланты+инициативы0,28'!G128+'таланты+инициативы0,28'!F445</f>
        <v>123440.79999999999</v>
      </c>
      <c r="K23" s="206">
        <f>SUM(A23:J23)</f>
        <v>2676123.1215828639</v>
      </c>
      <c r="N23" s="39">
        <f>A23+I23</f>
        <v>1965007.7722968</v>
      </c>
    </row>
    <row r="24" spans="1:14" x14ac:dyDescent="0.25">
      <c r="A24" s="45"/>
      <c r="B24" s="45"/>
      <c r="C24" s="45"/>
      <c r="D24" s="188"/>
      <c r="E24" s="45"/>
      <c r="F24" s="45"/>
      <c r="G24" s="45"/>
      <c r="H24" s="45"/>
      <c r="I24" s="45"/>
      <c r="J24" s="45"/>
      <c r="K24" s="45"/>
    </row>
    <row r="26" spans="1:14" x14ac:dyDescent="0.25">
      <c r="B26" s="208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8"/>
  <sheetViews>
    <sheetView topLeftCell="A198" workbookViewId="0">
      <selection sqref="A1:E336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62" t="s">
        <v>403</v>
      </c>
      <c r="E1" s="562"/>
      <c r="F1" s="145"/>
    </row>
    <row r="3" spans="1:6" x14ac:dyDescent="0.25">
      <c r="A3" s="563" t="s">
        <v>130</v>
      </c>
      <c r="B3" s="563"/>
      <c r="C3" s="563"/>
      <c r="D3" s="563"/>
      <c r="E3" s="563"/>
    </row>
    <row r="4" spans="1:6" ht="35.450000000000003" customHeight="1" x14ac:dyDescent="0.25">
      <c r="A4" s="564" t="s">
        <v>154</v>
      </c>
      <c r="B4" s="564"/>
      <c r="C4" s="564"/>
      <c r="D4" s="564"/>
      <c r="E4" s="564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46" t="s">
        <v>51</v>
      </c>
      <c r="B7" s="545" t="s">
        <v>155</v>
      </c>
      <c r="C7" s="565" t="s">
        <v>136</v>
      </c>
      <c r="D7" s="566"/>
      <c r="E7" s="567"/>
    </row>
    <row r="8" spans="1:6" ht="14.45" customHeight="1" x14ac:dyDescent="0.25">
      <c r="A8" s="546"/>
      <c r="B8" s="545"/>
      <c r="C8" s="568" t="s">
        <v>137</v>
      </c>
      <c r="D8" s="569"/>
      <c r="E8" s="570"/>
    </row>
    <row r="9" spans="1:6" ht="15" customHeight="1" x14ac:dyDescent="0.25">
      <c r="A9" s="546"/>
      <c r="B9" s="545"/>
      <c r="C9" s="109" t="s">
        <v>144</v>
      </c>
      <c r="D9" s="108" t="s">
        <v>138</v>
      </c>
      <c r="E9" s="239">
        <f>'инновации+добровольчество0,41'!D26</f>
        <v>2.2959999999999998</v>
      </c>
    </row>
    <row r="10" spans="1:6" ht="15" customHeight="1" x14ac:dyDescent="0.25">
      <c r="A10" s="546"/>
      <c r="B10" s="545"/>
      <c r="C10" s="109" t="s">
        <v>97</v>
      </c>
      <c r="D10" s="107" t="s">
        <v>138</v>
      </c>
      <c r="E10" s="240">
        <f>'инновации+добровольчество0,41'!D25</f>
        <v>0.41</v>
      </c>
    </row>
    <row r="11" spans="1:6" ht="13.9" customHeight="1" x14ac:dyDescent="0.25">
      <c r="A11" s="546"/>
      <c r="B11" s="545"/>
      <c r="C11" s="559" t="s">
        <v>148</v>
      </c>
      <c r="D11" s="560"/>
      <c r="E11" s="561"/>
    </row>
    <row r="12" spans="1:6" ht="40.15" customHeight="1" x14ac:dyDescent="0.25">
      <c r="A12" s="546"/>
      <c r="B12" s="545"/>
      <c r="C12" s="121" t="s">
        <v>202</v>
      </c>
      <c r="D12" s="101" t="s">
        <v>39</v>
      </c>
      <c r="E12" s="234">
        <f>'инновации+добровольчество0,41'!E53</f>
        <v>31.159999999999997</v>
      </c>
    </row>
    <row r="13" spans="1:6" ht="25.15" customHeight="1" x14ac:dyDescent="0.25">
      <c r="A13" s="546"/>
      <c r="B13" s="545"/>
      <c r="C13" s="121" t="s">
        <v>203</v>
      </c>
      <c r="D13" s="101" t="s">
        <v>39</v>
      </c>
      <c r="E13" s="234">
        <f>'инновации+добровольчество0,41'!E54</f>
        <v>7.7899999999999991</v>
      </c>
    </row>
    <row r="14" spans="1:6" ht="21" customHeight="1" x14ac:dyDescent="0.25">
      <c r="A14" s="546"/>
      <c r="B14" s="545"/>
      <c r="C14" s="121" t="s">
        <v>204</v>
      </c>
      <c r="D14" s="101" t="s">
        <v>39</v>
      </c>
      <c r="E14" s="234">
        <f>'инновации+добровольчество0,41'!E55</f>
        <v>23.369999999999997</v>
      </c>
    </row>
    <row r="15" spans="1:6" ht="32.25" customHeight="1" x14ac:dyDescent="0.25">
      <c r="A15" s="546"/>
      <c r="B15" s="545"/>
      <c r="C15" s="547" t="s">
        <v>149</v>
      </c>
      <c r="D15" s="548"/>
      <c r="E15" s="549"/>
    </row>
    <row r="16" spans="1:6" ht="30" customHeight="1" x14ac:dyDescent="0.25">
      <c r="A16" s="546"/>
      <c r="B16" s="545"/>
      <c r="C16" s="111" t="str">
        <f>'инновации+добровольчество0,41'!A64</f>
        <v>Проезд сопровождающего</v>
      </c>
      <c r="D16" s="268" t="str">
        <f>'инновации+добровольчество0,41'!D64</f>
        <v>ед</v>
      </c>
      <c r="E16" s="171">
        <f>'инновации+добровольчество0,41'!E64</f>
        <v>2</v>
      </c>
    </row>
    <row r="17" spans="1:5" ht="16.899999999999999" customHeight="1" x14ac:dyDescent="0.25">
      <c r="A17" s="546"/>
      <c r="B17" s="545"/>
      <c r="C17" s="111" t="str">
        <f>'инновации+добровольчество0,41'!A65</f>
        <v>Проживание сопровождающего</v>
      </c>
      <c r="D17" s="268" t="str">
        <f>'инновации+добровольчество0,41'!D65</f>
        <v>сут</v>
      </c>
      <c r="E17" s="171">
        <f>'инновации+добровольчество0,41'!E65</f>
        <v>3</v>
      </c>
    </row>
    <row r="18" spans="1:5" ht="16.899999999999999" customHeight="1" x14ac:dyDescent="0.25">
      <c r="A18" s="546"/>
      <c r="B18" s="545"/>
      <c r="C18" s="111" t="str">
        <f>'инновации+добровольчество0,41'!A68</f>
        <v>Проживание детей 6 чел</v>
      </c>
      <c r="D18" s="268" t="str">
        <f>'инновации+добровольчество0,41'!D68</f>
        <v>сут</v>
      </c>
      <c r="E18" s="171">
        <f>'инновации+добровольчество0,41'!E68</f>
        <v>18</v>
      </c>
    </row>
    <row r="19" spans="1:5" ht="16.899999999999999" customHeight="1" x14ac:dyDescent="0.25">
      <c r="A19" s="546"/>
      <c r="B19" s="545"/>
      <c r="C19" s="111" t="str">
        <f>'инновации+добровольчество0,41'!A69</f>
        <v>Суточные детей 6 чел</v>
      </c>
      <c r="D19" s="268" t="str">
        <f>'инновации+добровольчество0,41'!D69</f>
        <v>сут</v>
      </c>
      <c r="E19" s="171">
        <f>'инновации+добровольчество0,41'!E69</f>
        <v>24</v>
      </c>
    </row>
    <row r="20" spans="1:5" ht="16.899999999999999" customHeight="1" x14ac:dyDescent="0.25">
      <c r="A20" s="546"/>
      <c r="B20" s="545"/>
      <c r="C20" s="111" t="str">
        <f>'инновации+добровольчество0,41'!A70</f>
        <v>Проекты Территория 2020</v>
      </c>
      <c r="D20" s="268">
        <f>'инновации+добровольчество0,41'!D70</f>
        <v>0</v>
      </c>
      <c r="E20" s="171">
        <f>'инновации+добровольчество0,41'!E70</f>
        <v>0</v>
      </c>
    </row>
    <row r="21" spans="1:5" ht="16.899999999999999" customHeight="1" x14ac:dyDescent="0.25">
      <c r="A21" s="546"/>
      <c r="B21" s="545"/>
      <c r="C21" s="111" t="str">
        <f>'инновации+добровольчество0,41'!A71</f>
        <v>Расходные материалы по проектам</v>
      </c>
      <c r="D21" s="268" t="str">
        <f>'инновации+добровольчество0,41'!D71</f>
        <v>шт</v>
      </c>
      <c r="E21" s="171">
        <f>'инновации+добровольчество0,41'!E71</f>
        <v>100</v>
      </c>
    </row>
    <row r="22" spans="1:5" ht="16.899999999999999" customHeight="1" x14ac:dyDescent="0.25">
      <c r="A22" s="546"/>
      <c r="B22" s="545"/>
      <c r="C22" s="111" t="str">
        <f>'инновации+добровольчество0,41'!A72</f>
        <v>Расходные материалы к мероприятиям</v>
      </c>
      <c r="D22" s="268" t="str">
        <f>'инновации+добровольчество0,41'!D72</f>
        <v>шт</v>
      </c>
      <c r="E22" s="171">
        <f>'инновации+добровольчество0,41'!E72</f>
        <v>51</v>
      </c>
    </row>
    <row r="23" spans="1:5" ht="16.899999999999999" customHeight="1" x14ac:dyDescent="0.25">
      <c r="A23" s="546"/>
      <c r="B23" s="545"/>
      <c r="C23" s="111" t="str">
        <f>'инновации+добровольчество0,41'!A73</f>
        <v>Наградная продукция к мероприятим</v>
      </c>
      <c r="D23" s="268" t="str">
        <f>'инновации+добровольчество0,41'!D73</f>
        <v>шт</v>
      </c>
      <c r="E23" s="171">
        <f>'инновации+добровольчество0,41'!E73</f>
        <v>52</v>
      </c>
    </row>
    <row r="24" spans="1:5" ht="50.25" customHeight="1" x14ac:dyDescent="0.25">
      <c r="A24" s="546"/>
      <c r="B24" s="545"/>
      <c r="C24" s="111" t="str">
        <f>'инновации+добровольчество0,41'!A74</f>
        <v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v>
      </c>
      <c r="D24" s="268" t="str">
        <f>'инновации+добровольчество0,41'!D74</f>
        <v>шт</v>
      </c>
      <c r="E24" s="171">
        <f>'инновации+добровольчество0,41'!E74</f>
        <v>1</v>
      </c>
    </row>
    <row r="25" spans="1:5" ht="16.899999999999999" hidden="1" customHeight="1" x14ac:dyDescent="0.25">
      <c r="A25" s="546"/>
      <c r="B25" s="545"/>
      <c r="C25" s="111" t="e">
        <f>'инновации+добровольчество0,41'!#REF!</f>
        <v>#REF!</v>
      </c>
      <c r="D25" s="268" t="e">
        <f>'инновации+добровольчество0,41'!#REF!</f>
        <v>#REF!</v>
      </c>
      <c r="E25" s="171" t="e">
        <f>'инновации+добровольчество0,41'!#REF!</f>
        <v>#REF!</v>
      </c>
    </row>
    <row r="26" spans="1:5" ht="16.899999999999999" hidden="1" customHeight="1" x14ac:dyDescent="0.25">
      <c r="A26" s="546"/>
      <c r="B26" s="545"/>
      <c r="C26" s="111" t="e">
        <f>'инновации+добровольчество0,41'!#REF!</f>
        <v>#REF!</v>
      </c>
      <c r="D26" s="268" t="e">
        <f>'инновации+добровольчество0,41'!#REF!</f>
        <v>#REF!</v>
      </c>
      <c r="E26" s="171" t="e">
        <f>'инновации+добровольчество0,41'!#REF!</f>
        <v>#REF!</v>
      </c>
    </row>
    <row r="27" spans="1:5" ht="16.899999999999999" hidden="1" customHeight="1" x14ac:dyDescent="0.25">
      <c r="A27" s="546"/>
      <c r="B27" s="545"/>
      <c r="C27" s="111" t="e">
        <f>'инновации+добровольчество0,41'!#REF!</f>
        <v>#REF!</v>
      </c>
      <c r="D27" s="268" t="e">
        <f>'инновации+добровольчество0,41'!#REF!</f>
        <v>#REF!</v>
      </c>
      <c r="E27" s="171" t="e">
        <f>'инновации+добровольчество0,41'!#REF!</f>
        <v>#REF!</v>
      </c>
    </row>
    <row r="28" spans="1:5" ht="21.75" hidden="1" customHeight="1" x14ac:dyDescent="0.25">
      <c r="A28" s="546"/>
      <c r="B28" s="545"/>
      <c r="C28" s="111" t="e">
        <f>'инновации+добровольчество0,41'!#REF!</f>
        <v>#REF!</v>
      </c>
      <c r="D28" s="268" t="e">
        <f>'инновации+добровольчество0,41'!#REF!</f>
        <v>#REF!</v>
      </c>
      <c r="E28" s="171" t="e">
        <f>'инновации+добровольчество0,41'!#REF!</f>
        <v>#REF!</v>
      </c>
    </row>
    <row r="29" spans="1:5" ht="14.45" hidden="1" customHeight="1" x14ac:dyDescent="0.25">
      <c r="A29" s="546"/>
      <c r="B29" s="545"/>
      <c r="C29" s="111" t="e">
        <f>'инновации+добровольчество0,41'!#REF!</f>
        <v>#REF!</v>
      </c>
      <c r="D29" s="268" t="e">
        <f>'инновации+добровольчество0,41'!#REF!</f>
        <v>#REF!</v>
      </c>
      <c r="E29" s="171" t="e">
        <f>'инновации+добровольчество0,41'!#REF!</f>
        <v>#REF!</v>
      </c>
    </row>
    <row r="30" spans="1:5" ht="12" hidden="1" customHeight="1" x14ac:dyDescent="0.25">
      <c r="A30" s="546"/>
      <c r="B30" s="545"/>
      <c r="C30" s="111" t="e">
        <f>'инновации+добровольчество0,41'!#REF!</f>
        <v>#REF!</v>
      </c>
      <c r="D30" s="268" t="e">
        <f>'инновации+добровольчество0,41'!#REF!</f>
        <v>#REF!</v>
      </c>
      <c r="E30" s="171" t="e">
        <f>'инновации+добровольчество0,41'!#REF!</f>
        <v>#REF!</v>
      </c>
    </row>
    <row r="31" spans="1:5" ht="31.5" hidden="1" customHeight="1" x14ac:dyDescent="0.25">
      <c r="A31" s="546"/>
      <c r="B31" s="545"/>
      <c r="C31" s="111" t="e">
        <f>'инновации+добровольчество0,41'!#REF!</f>
        <v>#REF!</v>
      </c>
      <c r="D31" s="268" t="e">
        <f>'инновации+добровольчество0,41'!#REF!</f>
        <v>#REF!</v>
      </c>
      <c r="E31" s="171" t="e">
        <f>'инновации+добровольчество0,41'!#REF!</f>
        <v>#REF!</v>
      </c>
    </row>
    <row r="32" spans="1:5" ht="31.15" hidden="1" customHeight="1" x14ac:dyDescent="0.25">
      <c r="A32" s="546"/>
      <c r="B32" s="545"/>
      <c r="C32" s="111" t="e">
        <f>'инновации+добровольчество0,41'!#REF!</f>
        <v>#REF!</v>
      </c>
      <c r="D32" s="268" t="e">
        <f>'инновации+добровольчество0,41'!#REF!</f>
        <v>#REF!</v>
      </c>
      <c r="E32" s="171" t="e">
        <f>'инновации+добровольчество0,41'!#REF!</f>
        <v>#REF!</v>
      </c>
    </row>
    <row r="33" spans="1:5" ht="12" customHeight="1" x14ac:dyDescent="0.25">
      <c r="A33" s="546"/>
      <c r="B33" s="545"/>
      <c r="C33" s="550" t="s">
        <v>139</v>
      </c>
      <c r="D33" s="551"/>
      <c r="E33" s="552"/>
    </row>
    <row r="34" spans="1:5" ht="12" customHeight="1" x14ac:dyDescent="0.25">
      <c r="A34" s="546"/>
      <c r="B34" s="545"/>
      <c r="C34" s="550" t="s">
        <v>140</v>
      </c>
      <c r="D34" s="551"/>
      <c r="E34" s="552"/>
    </row>
    <row r="35" spans="1:5" ht="21" customHeight="1" x14ac:dyDescent="0.25">
      <c r="A35" s="546"/>
      <c r="B35" s="545"/>
      <c r="C35" s="12" t="str">
        <f>'инновации+добровольчество0,41'!A113</f>
        <v>Теплоэнергия</v>
      </c>
      <c r="D35" s="117" t="str">
        <f>'инновации+добровольчество0,41'!B113</f>
        <v>Гкал</v>
      </c>
      <c r="E35" s="118">
        <f>'инновации+добровольчество0,41'!D113</f>
        <v>22.549999999999997</v>
      </c>
    </row>
    <row r="36" spans="1:5" ht="12" customHeight="1" x14ac:dyDescent="0.25">
      <c r="A36" s="546"/>
      <c r="B36" s="545"/>
      <c r="C36" s="12" t="str">
        <f>'инновации+добровольчество0,41'!A114</f>
        <v xml:space="preserve">Водоснабжение </v>
      </c>
      <c r="D36" s="117" t="str">
        <f>'инновации+добровольчество0,41'!B114</f>
        <v>м2</v>
      </c>
      <c r="E36" s="118">
        <f>'инновации+добровольчество0,41'!D114</f>
        <v>43.582999999999998</v>
      </c>
    </row>
    <row r="37" spans="1:5" ht="12" customHeight="1" x14ac:dyDescent="0.25">
      <c r="A37" s="546"/>
      <c r="B37" s="545"/>
      <c r="C37" s="12" t="str">
        <f>'инновации+добровольчество0,41'!A115</f>
        <v>Водоотведение (септик)</v>
      </c>
      <c r="D37" s="117" t="str">
        <f>'инновации+добровольчество0,41'!B115</f>
        <v>м3</v>
      </c>
      <c r="E37" s="118">
        <f>'инновации+добровольчество0,41'!D115</f>
        <v>2.46</v>
      </c>
    </row>
    <row r="38" spans="1:5" ht="12" customHeight="1" x14ac:dyDescent="0.25">
      <c r="A38" s="546"/>
      <c r="B38" s="545"/>
      <c r="C38" s="12" t="str">
        <f>'инновации+добровольчество0,41'!A116</f>
        <v>Электроэнергия</v>
      </c>
      <c r="D38" s="117" t="str">
        <f>'инновации+добровольчество0,41'!B116</f>
        <v>МВт час.</v>
      </c>
      <c r="E38" s="118">
        <f>'инновации+добровольчество0,41'!D116</f>
        <v>2.46</v>
      </c>
    </row>
    <row r="39" spans="1:5" ht="12" customHeight="1" x14ac:dyDescent="0.25">
      <c r="A39" s="546"/>
      <c r="B39" s="545"/>
      <c r="C39" s="12" t="str">
        <f>'инновации+добровольчество0,41'!A117</f>
        <v>ТКО</v>
      </c>
      <c r="D39" s="117" t="str">
        <f>'инновации+добровольчество0,41'!B117</f>
        <v>договор</v>
      </c>
      <c r="E39" s="118">
        <f>'инновации+добровольчество0,41'!D117</f>
        <v>1.4907599999999999</v>
      </c>
    </row>
    <row r="40" spans="1:5" ht="14.45" customHeight="1" x14ac:dyDescent="0.25">
      <c r="A40" s="546"/>
      <c r="B40" s="545"/>
      <c r="C40" s="254" t="str">
        <f>'инновации+добровольчество0,41'!A118</f>
        <v>Электроэнергия (резерв)</v>
      </c>
      <c r="D40" s="254" t="str">
        <f>'инновации+добровольчество0,41'!B118</f>
        <v>МВт час.</v>
      </c>
      <c r="E40" s="117">
        <f>'инновации+добровольчество0,41'!D118</f>
        <v>2.9643000000000002</v>
      </c>
    </row>
    <row r="41" spans="1:5" ht="26.25" customHeight="1" x14ac:dyDescent="0.25">
      <c r="A41" s="546"/>
      <c r="B41" s="545"/>
      <c r="C41" s="553" t="s">
        <v>141</v>
      </c>
      <c r="D41" s="554"/>
      <c r="E41" s="555"/>
    </row>
    <row r="42" spans="1:5" ht="14.45" customHeight="1" x14ac:dyDescent="0.25">
      <c r="A42" s="546"/>
      <c r="B42" s="545"/>
      <c r="C42" s="126" t="str">
        <f>'инновации+добровольчество0,41'!A154</f>
        <v xml:space="preserve">Мониторинг систем пожарной сигнализации  </v>
      </c>
      <c r="D42" s="117" t="s">
        <v>22</v>
      </c>
      <c r="E42" s="241">
        <f>'инновации+добровольчество0,41'!D154</f>
        <v>4.92</v>
      </c>
    </row>
    <row r="43" spans="1:5" ht="14.45" customHeight="1" x14ac:dyDescent="0.25">
      <c r="A43" s="546"/>
      <c r="B43" s="545"/>
      <c r="C43" s="126" t="str">
        <f>'инновации+добровольчество0,41'!A155</f>
        <v xml:space="preserve">Уборка территории от снега </v>
      </c>
      <c r="D43" s="117" t="s">
        <v>22</v>
      </c>
      <c r="E43" s="241">
        <f>'инновации+добровольчество0,41'!D155</f>
        <v>0.82</v>
      </c>
    </row>
    <row r="44" spans="1:5" ht="14.45" customHeight="1" x14ac:dyDescent="0.25">
      <c r="A44" s="546"/>
      <c r="B44" s="545"/>
      <c r="C44" s="126" t="str">
        <f>'инновации+добровольчество0,41'!A156</f>
        <v>Профилактическая дезинфекция</v>
      </c>
      <c r="D44" s="117" t="s">
        <v>22</v>
      </c>
      <c r="E44" s="241">
        <f>'инновации+добровольчество0,41'!D156</f>
        <v>0.41</v>
      </c>
    </row>
    <row r="45" spans="1:5" ht="14.45" customHeight="1" x14ac:dyDescent="0.25">
      <c r="A45" s="546"/>
      <c r="B45" s="545"/>
      <c r="C45" s="126" t="str">
        <f>'инновации+добровольчество0,41'!A157</f>
        <v>Изготовление окна регистрации</v>
      </c>
      <c r="D45" s="117" t="s">
        <v>22</v>
      </c>
      <c r="E45" s="241">
        <f>'инновации+добровольчество0,41'!D157</f>
        <v>0.41</v>
      </c>
    </row>
    <row r="46" spans="1:5" ht="14.45" customHeight="1" x14ac:dyDescent="0.25">
      <c r="A46" s="546"/>
      <c r="B46" s="545"/>
      <c r="C46" s="12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D46" s="117" t="s">
        <v>22</v>
      </c>
      <c r="E46" s="241">
        <f>'инновации+добровольчество0,41'!D158</f>
        <v>0.41</v>
      </c>
    </row>
    <row r="47" spans="1:5" ht="22.5" customHeight="1" x14ac:dyDescent="0.25">
      <c r="A47" s="546"/>
      <c r="B47" s="545"/>
      <c r="C47" s="126" t="str">
        <f>'инновации+добровольчество0,41'!A159</f>
        <v>Договор осмотр технического состояния автомобиля</v>
      </c>
      <c r="D47" s="117" t="s">
        <v>22</v>
      </c>
      <c r="E47" s="241">
        <f>'инновации+добровольчество0,41'!D159</f>
        <v>34.85</v>
      </c>
    </row>
    <row r="48" spans="1:5" ht="19.5" customHeight="1" x14ac:dyDescent="0.25">
      <c r="A48" s="546"/>
      <c r="B48" s="545"/>
      <c r="C48" s="126" t="str">
        <f>'инновации+добровольчество0,41'!A160</f>
        <v>Техническое обслуживание систем пожарной сигнализации</v>
      </c>
      <c r="D48" s="117" t="s">
        <v>22</v>
      </c>
      <c r="E48" s="241">
        <f>'инновации+добровольчество0,41'!D160</f>
        <v>4.92</v>
      </c>
    </row>
    <row r="49" spans="1:5" ht="13.5" customHeight="1" x14ac:dyDescent="0.25">
      <c r="A49" s="546"/>
      <c r="B49" s="545"/>
      <c r="C49" s="126" t="str">
        <f>'инновации+добровольчество0,41'!A161</f>
        <v>Заправка катриджей</v>
      </c>
      <c r="D49" s="117" t="s">
        <v>22</v>
      </c>
      <c r="E49" s="241">
        <f>'инновации+добровольчество0,41'!D161</f>
        <v>4.0999999999999996</v>
      </c>
    </row>
    <row r="50" spans="1:5" ht="17.25" customHeight="1" x14ac:dyDescent="0.25">
      <c r="A50" s="546"/>
      <c r="B50" s="545"/>
      <c r="C50" s="126" t="str">
        <f>'инновации+добровольчество0,41'!A162</f>
        <v xml:space="preserve">ремонта отмостки и крылец здания МБУ «МЦ АУРУМ». </v>
      </c>
      <c r="D50" s="117" t="s">
        <v>22</v>
      </c>
      <c r="E50" s="241">
        <f>'инновации+добровольчество0,41'!D162</f>
        <v>0.41</v>
      </c>
    </row>
    <row r="51" spans="1:5" ht="35.25" customHeight="1" x14ac:dyDescent="0.25">
      <c r="A51" s="546"/>
      <c r="B51" s="545"/>
      <c r="C51" s="126" t="str">
        <f>'инновации+добровольчество0,41'!A163</f>
        <v>ремонт музыкального оборудования</v>
      </c>
      <c r="D51" s="117" t="s">
        <v>22</v>
      </c>
      <c r="E51" s="241">
        <f>'инновации+добровольчество0,41'!D163</f>
        <v>0.41</v>
      </c>
    </row>
    <row r="52" spans="1:5" ht="20.25" customHeight="1" x14ac:dyDescent="0.25">
      <c r="A52" s="546"/>
      <c r="B52" s="545"/>
      <c r="C52" s="126" t="str">
        <f>'инновации+добровольчество0,41'!A164</f>
        <v>Обучение электроустановки</v>
      </c>
      <c r="D52" s="117" t="s">
        <v>22</v>
      </c>
      <c r="E52" s="241">
        <f>'инновации+добровольчество0,41'!D164</f>
        <v>0.41</v>
      </c>
    </row>
    <row r="53" spans="1:5" x14ac:dyDescent="0.25">
      <c r="A53" s="546"/>
      <c r="B53" s="545"/>
      <c r="C53" s="126" t="str">
        <f>'инновации+добровольчество0,41'!A165</f>
        <v>обучение персонала</v>
      </c>
      <c r="D53" s="117" t="s">
        <v>22</v>
      </c>
      <c r="E53" s="241">
        <f>'инновации+добровольчество0,41'!D165</f>
        <v>0.41</v>
      </c>
    </row>
    <row r="54" spans="1:5" ht="18" customHeight="1" x14ac:dyDescent="0.25">
      <c r="A54" s="546"/>
      <c r="B54" s="545"/>
      <c r="C54" s="126" t="str">
        <f>'инновации+добровольчество0,41'!A166</f>
        <v>Возмещение мед осмотра (112/212)</v>
      </c>
      <c r="D54" s="117" t="s">
        <v>22</v>
      </c>
      <c r="E54" s="241">
        <f>'инновации+добровольчество0,41'!D166</f>
        <v>0.41</v>
      </c>
    </row>
    <row r="55" spans="1:5" ht="12" customHeight="1" x14ac:dyDescent="0.25">
      <c r="A55" s="546"/>
      <c r="B55" s="545"/>
      <c r="C55" s="126" t="str">
        <f>'инновации+добровольчество0,41'!A167</f>
        <v>Услуги СЕМИС подписка</v>
      </c>
      <c r="D55" s="117" t="s">
        <v>22</v>
      </c>
      <c r="E55" s="241">
        <f>'инновации+добровольчество0,41'!D167</f>
        <v>0.41</v>
      </c>
    </row>
    <row r="56" spans="1:5" ht="21" customHeight="1" x14ac:dyDescent="0.25">
      <c r="A56" s="546"/>
      <c r="B56" s="545"/>
      <c r="C56" s="126" t="str">
        <f>'инновации+добровольчество0,41'!A168</f>
        <v>Изготовление полка двухуровневого для создания открытого пространства</v>
      </c>
      <c r="D56" s="117" t="s">
        <v>22</v>
      </c>
      <c r="E56" s="241">
        <f>'инновации+добровольчество0,41'!D168</f>
        <v>0.41</v>
      </c>
    </row>
    <row r="57" spans="1:5" ht="21" customHeight="1" x14ac:dyDescent="0.25">
      <c r="A57" s="546"/>
      <c r="B57" s="545"/>
      <c r="C57" s="126" t="str">
        <f>'инновации+добровольчество0,41'!A169</f>
        <v>Предрейсовое медицинское обследование 200дней*85руб</v>
      </c>
      <c r="D57" s="117" t="s">
        <v>22</v>
      </c>
      <c r="E57" s="241">
        <f>'инновации+добровольчество0,41'!D169</f>
        <v>0.41</v>
      </c>
    </row>
    <row r="58" spans="1:5" ht="21" customHeight="1" x14ac:dyDescent="0.25">
      <c r="A58" s="546"/>
      <c r="B58" s="545"/>
      <c r="C58" s="126" t="str">
        <f>'инновации+добровольчество0,41'!A170</f>
        <v xml:space="preserve">Услуги охраны  </v>
      </c>
      <c r="D58" s="117" t="s">
        <v>22</v>
      </c>
      <c r="E58" s="241">
        <f>'инновации+добровольчество0,41'!D170</f>
        <v>0.41</v>
      </c>
    </row>
    <row r="59" spans="1:5" ht="21" customHeight="1" x14ac:dyDescent="0.25">
      <c r="A59" s="546"/>
      <c r="B59" s="545"/>
      <c r="C59" s="126" t="str">
        <f>'инновации+добровольчество0,41'!A171</f>
        <v>Обслуживание систем охранных средств сигнализации (тревожная кнопка)</v>
      </c>
      <c r="D59" s="117" t="s">
        <v>22</v>
      </c>
      <c r="E59" s="241">
        <f>'инновации+добровольчество0,41'!D171</f>
        <v>0.41</v>
      </c>
    </row>
    <row r="60" spans="1:5" ht="21" customHeight="1" x14ac:dyDescent="0.25">
      <c r="A60" s="546"/>
      <c r="B60" s="545"/>
      <c r="C60" s="126" t="str">
        <f>'инновации+добровольчество0,41'!A172</f>
        <v>Изготовление декоративного камина</v>
      </c>
      <c r="D60" s="117" t="s">
        <v>22</v>
      </c>
      <c r="E60" s="241">
        <f>'инновации+добровольчество0,41'!D172</f>
        <v>0.41</v>
      </c>
    </row>
    <row r="61" spans="1:5" ht="21" customHeight="1" x14ac:dyDescent="0.25">
      <c r="A61" s="546"/>
      <c r="B61" s="545"/>
      <c r="C61" s="126" t="str">
        <f>'инновации+добровольчество0,41'!A173</f>
        <v>Медосмотр при устройстве на работу</v>
      </c>
      <c r="D61" s="117" t="s">
        <v>22</v>
      </c>
      <c r="E61" s="241">
        <f>'инновации+добровольчество0,41'!D173</f>
        <v>0</v>
      </c>
    </row>
    <row r="62" spans="1:5" ht="21" customHeight="1" x14ac:dyDescent="0.25">
      <c r="A62" s="546"/>
      <c r="B62" s="545"/>
      <c r="C62" s="126" t="str">
        <f>'инновации+добровольчество0,41'!A174</f>
        <v>Организация питания воинов-интернационалистов</v>
      </c>
      <c r="D62" s="117" t="s">
        <v>22</v>
      </c>
      <c r="E62" s="241">
        <f>'инновации+добровольчество0,41'!D174</f>
        <v>0.41</v>
      </c>
    </row>
    <row r="63" spans="1:5" ht="21" customHeight="1" x14ac:dyDescent="0.25">
      <c r="A63" s="546"/>
      <c r="B63" s="545"/>
      <c r="C63" s="126" t="str">
        <f>'инновации+добровольчество0,41'!A175</f>
        <v>Страховая премия по полису ОСАГО за УАЗ</v>
      </c>
      <c r="D63" s="117" t="s">
        <v>22</v>
      </c>
      <c r="E63" s="241">
        <f>'инновации+добровольчество0,41'!D175</f>
        <v>0</v>
      </c>
    </row>
    <row r="64" spans="1:5" ht="21" hidden="1" customHeight="1" x14ac:dyDescent="0.25">
      <c r="A64" s="546"/>
      <c r="B64" s="545"/>
      <c r="C64" s="12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D64" s="117" t="s">
        <v>22</v>
      </c>
      <c r="E64" s="241">
        <f>'инновации+добровольчество0,41'!$D176</f>
        <v>0</v>
      </c>
    </row>
    <row r="65" spans="1:5" ht="21" hidden="1" customHeight="1" x14ac:dyDescent="0.25">
      <c r="A65" s="546"/>
      <c r="B65" s="545"/>
      <c r="C65" s="126" t="str">
        <f>'инновации+добровольчество0,41'!A177</f>
        <v>Изготовление снежных фигур</v>
      </c>
      <c r="D65" s="117" t="s">
        <v>22</v>
      </c>
      <c r="E65" s="241">
        <f>'инновации+добровольчество0,41'!$D177</f>
        <v>0</v>
      </c>
    </row>
    <row r="66" spans="1:5" ht="21" hidden="1" customHeight="1" x14ac:dyDescent="0.25">
      <c r="A66" s="546"/>
      <c r="B66" s="545"/>
      <c r="C66" s="126" t="str">
        <f>'инновации+добровольчество0,41'!A178</f>
        <v>Microsoft Windows 10</v>
      </c>
      <c r="D66" s="117" t="s">
        <v>22</v>
      </c>
      <c r="E66" s="241">
        <f>'инновации+добровольчество0,41'!$D178</f>
        <v>0.41</v>
      </c>
    </row>
    <row r="67" spans="1:5" ht="21" hidden="1" customHeight="1" x14ac:dyDescent="0.25">
      <c r="A67" s="546"/>
      <c r="B67" s="545"/>
      <c r="C67" s="126" t="str">
        <f>'инновации+добровольчество0,41'!A179</f>
        <v>Microsoft Office 2013</v>
      </c>
      <c r="D67" s="117" t="s">
        <v>22</v>
      </c>
      <c r="E67" s="241">
        <f>'инновации+добровольчество0,41'!$D179</f>
        <v>0.41</v>
      </c>
    </row>
    <row r="68" spans="1:5" ht="21" hidden="1" customHeight="1" x14ac:dyDescent="0.25">
      <c r="A68" s="546"/>
      <c r="B68" s="545"/>
      <c r="C68" s="126" t="str">
        <f>'инновации+добровольчество0,41'!A180</f>
        <v>организация светового шоу</v>
      </c>
      <c r="D68" s="117" t="s">
        <v>22</v>
      </c>
      <c r="E68" s="241">
        <f>'инновации+добровольчество0,41'!$D180</f>
        <v>0</v>
      </c>
    </row>
    <row r="69" spans="1:5" ht="21" hidden="1" customHeight="1" x14ac:dyDescent="0.25">
      <c r="A69" s="546"/>
      <c r="B69" s="545"/>
      <c r="C69" s="126" t="str">
        <f>'инновации+добровольчество0,41'!A181</f>
        <v>Оплата пени, штрафов (853/291)</v>
      </c>
      <c r="D69" s="117" t="s">
        <v>22</v>
      </c>
      <c r="E69" s="241">
        <f>'инновации+добровольчество0,41'!$D181</f>
        <v>0.41</v>
      </c>
    </row>
    <row r="70" spans="1:5" ht="21" hidden="1" customHeight="1" x14ac:dyDescent="0.25">
      <c r="A70" s="546"/>
      <c r="B70" s="545"/>
      <c r="C70" s="126">
        <f>'инновации+добровольчество0,41'!A182</f>
        <v>0</v>
      </c>
      <c r="D70" s="117" t="s">
        <v>22</v>
      </c>
      <c r="E70" s="241">
        <f>'инновации+добровольчество0,41'!$D182</f>
        <v>0</v>
      </c>
    </row>
    <row r="71" spans="1:5" ht="21" hidden="1" customHeight="1" x14ac:dyDescent="0.25">
      <c r="A71" s="546"/>
      <c r="B71" s="545"/>
      <c r="C71" s="126">
        <f>'инновации+добровольчество0,41'!A183</f>
        <v>0</v>
      </c>
      <c r="D71" s="117" t="s">
        <v>22</v>
      </c>
      <c r="E71" s="241">
        <f>'инновации+добровольчество0,41'!$D183</f>
        <v>0</v>
      </c>
    </row>
    <row r="72" spans="1:5" ht="21" hidden="1" customHeight="1" x14ac:dyDescent="0.25">
      <c r="A72" s="546"/>
      <c r="B72" s="545"/>
      <c r="C72" s="126">
        <f>'инновации+добровольчество0,41'!A184</f>
        <v>0</v>
      </c>
      <c r="D72" s="117" t="s">
        <v>22</v>
      </c>
      <c r="E72" s="241">
        <f>'инновации+добровольчество0,41'!$D184</f>
        <v>0</v>
      </c>
    </row>
    <row r="73" spans="1:5" ht="21" hidden="1" customHeight="1" x14ac:dyDescent="0.25">
      <c r="A73" s="546"/>
      <c r="B73" s="545"/>
      <c r="C73" s="126">
        <f>'инновации+добровольчество0,41'!A185</f>
        <v>0</v>
      </c>
      <c r="D73" s="117" t="s">
        <v>22</v>
      </c>
      <c r="E73" s="241">
        <f>'инновации+добровольчество0,41'!$D185</f>
        <v>0</v>
      </c>
    </row>
    <row r="74" spans="1:5" ht="21" hidden="1" customHeight="1" x14ac:dyDescent="0.25">
      <c r="A74" s="546"/>
      <c r="B74" s="545"/>
      <c r="C74" s="126">
        <f>'инновации+добровольчество0,41'!A186</f>
        <v>0</v>
      </c>
      <c r="D74" s="117" t="s">
        <v>22</v>
      </c>
      <c r="E74" s="241">
        <f>'инновации+добровольчество0,41'!$D186</f>
        <v>0</v>
      </c>
    </row>
    <row r="75" spans="1:5" ht="21" customHeight="1" x14ac:dyDescent="0.25">
      <c r="A75" s="546"/>
      <c r="B75" s="545"/>
      <c r="C75" s="556" t="s">
        <v>142</v>
      </c>
      <c r="D75" s="557"/>
      <c r="E75" s="558"/>
    </row>
    <row r="76" spans="1:5" ht="21" customHeight="1" x14ac:dyDescent="0.25">
      <c r="A76" s="546"/>
      <c r="B76" s="545"/>
      <c r="C76" s="119" t="str">
        <f>'инновации+добровольчество0,41'!A134</f>
        <v>переговоры по району, мин</v>
      </c>
      <c r="D76" s="146" t="s">
        <v>90</v>
      </c>
      <c r="E76" s="241">
        <f>'инновации+добровольчество0,41'!D134</f>
        <v>122.99999999999999</v>
      </c>
    </row>
    <row r="77" spans="1:5" ht="21" customHeight="1" x14ac:dyDescent="0.25">
      <c r="A77" s="546"/>
      <c r="B77" s="545"/>
      <c r="C77" s="119" t="str">
        <f>'инновации+добровольчество0,41'!A135</f>
        <v>Переговоры за пределами района,мин</v>
      </c>
      <c r="D77" s="146" t="s">
        <v>22</v>
      </c>
      <c r="E77" s="241">
        <f>'инновации+добровольчество0,41'!D135</f>
        <v>17.083333330599999</v>
      </c>
    </row>
    <row r="78" spans="1:5" ht="21" customHeight="1" x14ac:dyDescent="0.25">
      <c r="A78" s="546"/>
      <c r="B78" s="545"/>
      <c r="C78" s="119" t="str">
        <f>'инновации+добровольчество0,41'!A136</f>
        <v>Абоненская плата за услуги связи, номеров</v>
      </c>
      <c r="D78" s="146" t="s">
        <v>37</v>
      </c>
      <c r="E78" s="241">
        <f>'инновации+добровольчество0,41'!D136</f>
        <v>0.41</v>
      </c>
    </row>
    <row r="79" spans="1:5" ht="21" customHeight="1" x14ac:dyDescent="0.25">
      <c r="A79" s="546"/>
      <c r="B79" s="545"/>
      <c r="C79" s="119" t="str">
        <f>'инновации+добровольчество0,41'!A137</f>
        <v xml:space="preserve">Абоненская плата за услуги Интернет </v>
      </c>
      <c r="D79" s="146" t="s">
        <v>37</v>
      </c>
      <c r="E79" s="241">
        <f>'инновации+добровольчество0,41'!D137</f>
        <v>0.41</v>
      </c>
    </row>
    <row r="80" spans="1:5" ht="21" customHeight="1" x14ac:dyDescent="0.25">
      <c r="A80" s="546"/>
      <c r="B80" s="545"/>
      <c r="C80" s="119" t="str">
        <f>'инновации+добровольчество0,41'!A138</f>
        <v>Почтовые конверты</v>
      </c>
      <c r="D80" s="146" t="s">
        <v>38</v>
      </c>
      <c r="E80" s="241">
        <f>'инновации+добровольчество0,41'!D138</f>
        <v>69.7</v>
      </c>
    </row>
    <row r="81" spans="1:5" ht="16.149999999999999" hidden="1" customHeight="1" x14ac:dyDescent="0.25">
      <c r="A81" s="546"/>
      <c r="B81" s="545"/>
      <c r="C81" s="119" t="e">
        <f>'инновации+добровольчество0,41'!#REF!</f>
        <v>#REF!</v>
      </c>
      <c r="D81" s="146" t="s">
        <v>38</v>
      </c>
      <c r="E81" s="241" t="e">
        <f>'инновации+добровольчество0,41'!#REF!</f>
        <v>#REF!</v>
      </c>
    </row>
    <row r="82" spans="1:5" ht="15.6" hidden="1" customHeight="1" x14ac:dyDescent="0.25">
      <c r="A82" s="546"/>
      <c r="B82" s="545"/>
      <c r="C82" s="119" t="e">
        <f>'инновации+добровольчество0,41'!#REF!</f>
        <v>#REF!</v>
      </c>
      <c r="D82" s="146" t="s">
        <v>22</v>
      </c>
      <c r="E82" s="241" t="e">
        <f>'инновации+добровольчество0,41'!#REF!</f>
        <v>#REF!</v>
      </c>
    </row>
    <row r="83" spans="1:5" s="147" customFormat="1" ht="12" customHeight="1" x14ac:dyDescent="0.2">
      <c r="A83" s="546"/>
      <c r="B83" s="545"/>
      <c r="C83" s="559" t="s">
        <v>143</v>
      </c>
      <c r="D83" s="560"/>
      <c r="E83" s="561"/>
    </row>
    <row r="84" spans="1:5" s="147" customFormat="1" ht="12" customHeight="1" x14ac:dyDescent="0.2">
      <c r="A84" s="546"/>
      <c r="B84" s="545"/>
      <c r="C84" s="110" t="s">
        <v>193</v>
      </c>
      <c r="D84" s="148" t="s">
        <v>147</v>
      </c>
      <c r="E84" s="242">
        <f>'инновации+добровольчество0,41'!D84</f>
        <v>0.41</v>
      </c>
    </row>
    <row r="85" spans="1:5" s="147" customFormat="1" ht="12" customHeight="1" x14ac:dyDescent="0.2">
      <c r="A85" s="546"/>
      <c r="B85" s="545"/>
      <c r="C85" s="120" t="s">
        <v>145</v>
      </c>
      <c r="D85" s="148" t="s">
        <v>138</v>
      </c>
      <c r="E85" s="242">
        <f>'инновации+добровольчество0,41'!D85</f>
        <v>0.41</v>
      </c>
    </row>
    <row r="86" spans="1:5" s="147" customFormat="1" ht="12" customHeight="1" x14ac:dyDescent="0.2">
      <c r="A86" s="546"/>
      <c r="B86" s="545"/>
      <c r="C86" s="120" t="s">
        <v>91</v>
      </c>
      <c r="D86" s="148" t="s">
        <v>138</v>
      </c>
      <c r="E86" s="242">
        <f>'инновации+добровольчество0,41'!D86</f>
        <v>0.20499999999999999</v>
      </c>
    </row>
    <row r="87" spans="1:5" s="147" customFormat="1" ht="12" customHeight="1" x14ac:dyDescent="0.2">
      <c r="A87" s="546"/>
      <c r="B87" s="545"/>
      <c r="C87" s="120" t="s">
        <v>146</v>
      </c>
      <c r="D87" s="148" t="s">
        <v>138</v>
      </c>
      <c r="E87" s="242">
        <f>'инновации+добровольчество0,41'!D87</f>
        <v>0.41</v>
      </c>
    </row>
    <row r="88" spans="1:5" s="147" customFormat="1" ht="12" customHeight="1" x14ac:dyDescent="0.2">
      <c r="A88" s="546"/>
      <c r="B88" s="545"/>
      <c r="C88" s="539" t="s">
        <v>150</v>
      </c>
      <c r="D88" s="540"/>
      <c r="E88" s="541"/>
    </row>
    <row r="89" spans="1:5" s="147" customFormat="1" ht="12" customHeight="1" x14ac:dyDescent="0.2">
      <c r="A89" s="546"/>
      <c r="B89" s="545"/>
      <c r="C89" s="122" t="str">
        <f>'инновации+добровольчество0,41'!A104</f>
        <v>Пособие по уходу за ребенком до 3-х лет</v>
      </c>
      <c r="D89" s="123" t="s">
        <v>126</v>
      </c>
      <c r="E89" s="238">
        <f>E84</f>
        <v>0.41</v>
      </c>
    </row>
    <row r="90" spans="1:5" s="147" customFormat="1" ht="12" customHeight="1" x14ac:dyDescent="0.2">
      <c r="A90" s="546"/>
      <c r="B90" s="545"/>
      <c r="C90" s="559" t="s">
        <v>151</v>
      </c>
      <c r="D90" s="560"/>
      <c r="E90" s="561"/>
    </row>
    <row r="91" spans="1:5" s="147" customFormat="1" ht="12" customHeight="1" x14ac:dyDescent="0.2">
      <c r="A91" s="546"/>
      <c r="B91" s="545"/>
      <c r="C91" s="121" t="s">
        <v>202</v>
      </c>
      <c r="D91" s="101" t="s">
        <v>39</v>
      </c>
      <c r="E91" s="234">
        <f>'инновации+добровольчество0,41'!E125</f>
        <v>0.41</v>
      </c>
    </row>
    <row r="92" spans="1:5" ht="28.15" customHeight="1" x14ac:dyDescent="0.25">
      <c r="A92" s="546"/>
      <c r="B92" s="545"/>
      <c r="C92" s="121" t="s">
        <v>203</v>
      </c>
      <c r="D92" s="101" t="s">
        <v>39</v>
      </c>
      <c r="E92" s="234">
        <f>'инновации+добровольчество0,41'!E126</f>
        <v>0.33500000000000002</v>
      </c>
    </row>
    <row r="93" spans="1:5" ht="28.15" customHeight="1" x14ac:dyDescent="0.25">
      <c r="A93" s="546"/>
      <c r="B93" s="545"/>
      <c r="C93" s="121" t="s">
        <v>204</v>
      </c>
      <c r="D93" s="101" t="s">
        <v>39</v>
      </c>
      <c r="E93" s="234">
        <f>'инновации+добровольчество0,41'!E127</f>
        <v>0.33500000000000002</v>
      </c>
    </row>
    <row r="94" spans="1:5" ht="28.15" customHeight="1" x14ac:dyDescent="0.25">
      <c r="A94" s="546"/>
      <c r="B94" s="545"/>
      <c r="C94" s="542" t="s">
        <v>152</v>
      </c>
      <c r="D94" s="543"/>
      <c r="E94" s="544"/>
    </row>
    <row r="95" spans="1:5" ht="28.15" hidden="1" customHeight="1" x14ac:dyDescent="0.25">
      <c r="A95" s="546"/>
      <c r="B95" s="545"/>
      <c r="C95" s="124" t="str">
        <f>'инновации+добровольчество0,41'!A145</f>
        <v>Проезд к месту учебы</v>
      </c>
      <c r="D95" s="125" t="s">
        <v>126</v>
      </c>
      <c r="E95" s="84">
        <f>'инновации+добровольчество0,41'!D145</f>
        <v>0</v>
      </c>
    </row>
    <row r="96" spans="1:5" ht="22.15" customHeight="1" x14ac:dyDescent="0.25">
      <c r="A96" s="546"/>
      <c r="B96" s="545"/>
      <c r="C96" s="124" t="str">
        <f>'инновации+добровольчество0,41'!A146</f>
        <v>Провоз груза 2000 кг (1 кг=9,50 руб)</v>
      </c>
      <c r="D96" s="125" t="s">
        <v>22</v>
      </c>
      <c r="E96" s="84">
        <f>'инновации+добровольчество0,41'!D146</f>
        <v>0.41</v>
      </c>
    </row>
    <row r="97" spans="1:5" ht="40.15" customHeight="1" x14ac:dyDescent="0.25">
      <c r="A97" s="546"/>
      <c r="B97" s="545"/>
      <c r="C97" s="556" t="s">
        <v>153</v>
      </c>
      <c r="D97" s="557"/>
      <c r="E97" s="558"/>
    </row>
    <row r="98" spans="1:5" ht="24" customHeight="1" x14ac:dyDescent="0.25">
      <c r="A98" s="546"/>
      <c r="B98" s="545"/>
      <c r="C98" s="112" t="str">
        <f>'инновации+добровольчество0,41'!A193</f>
        <v>Пиломатериал</v>
      </c>
      <c r="D98" s="67" t="str">
        <f>'инновации+добровольчество0,41'!B193</f>
        <v>шт</v>
      </c>
      <c r="E98" s="171">
        <f>'инновации+добровольчество0,41'!D193</f>
        <v>2.1729999999999996</v>
      </c>
    </row>
    <row r="99" spans="1:5" ht="24" customHeight="1" x14ac:dyDescent="0.25">
      <c r="A99" s="546"/>
      <c r="B99" s="545"/>
      <c r="C99" s="112" t="str">
        <f>'инновации+добровольчество0,41'!A194</f>
        <v>Катридж CN54AE HP 933XL</v>
      </c>
      <c r="D99" s="67" t="str">
        <f>'инновации+добровольчество0,41'!B194</f>
        <v>шт</v>
      </c>
      <c r="E99" s="171">
        <f>'инновации+добровольчество0,41'!D194</f>
        <v>3.69</v>
      </c>
    </row>
    <row r="100" spans="1:5" ht="18.75" customHeight="1" x14ac:dyDescent="0.25">
      <c r="A100" s="546"/>
      <c r="B100" s="545"/>
      <c r="C100" s="112" t="str">
        <f>'инновации+добровольчество0,41'!A195</f>
        <v>Катридж CN54AE HP 932XL</v>
      </c>
      <c r="D100" s="67" t="str">
        <f>'инновации+добровольчество0,41'!B195</f>
        <v>шт</v>
      </c>
      <c r="E100" s="171">
        <f>'инновации+добровольчество0,41'!D195</f>
        <v>1.23</v>
      </c>
    </row>
    <row r="101" spans="1:5" ht="18.75" customHeight="1" x14ac:dyDescent="0.25">
      <c r="A101" s="546"/>
      <c r="B101" s="545"/>
      <c r="C101" s="112" t="str">
        <f>'инновации+добровольчество0,41'!A196</f>
        <v>Чернила Canon Gl-490C PIXMA</v>
      </c>
      <c r="D101" s="67" t="str">
        <f>'инновации+добровольчество0,41'!B196</f>
        <v>шт</v>
      </c>
      <c r="E101" s="171">
        <f>'инновации+добровольчество0,41'!D196</f>
        <v>4.92</v>
      </c>
    </row>
    <row r="102" spans="1:5" ht="24" customHeight="1" x14ac:dyDescent="0.25">
      <c r="A102" s="546"/>
      <c r="B102" s="545"/>
      <c r="C102" s="112" t="str">
        <f>'инновации+добровольчество0,41'!A197</f>
        <v>Бумага А4 500 шт. SvetoCopy</v>
      </c>
      <c r="D102" s="67" t="str">
        <f>'инновации+добровольчество0,41'!B197</f>
        <v>шт</v>
      </c>
      <c r="E102" s="171">
        <f>'инновации+добровольчество0,41'!D197</f>
        <v>12.299999999999999</v>
      </c>
    </row>
    <row r="103" spans="1:5" ht="24" customHeight="1" x14ac:dyDescent="0.25">
      <c r="A103" s="546"/>
      <c r="B103" s="545"/>
      <c r="C103" s="112" t="str">
        <f>'инновации+добровольчество0,41'!A198</f>
        <v>Бумага А3 500 шт. SvetoCopy</v>
      </c>
      <c r="D103" s="67" t="str">
        <f>'инновации+добровольчество0,41'!B198</f>
        <v>шт</v>
      </c>
      <c r="E103" s="171">
        <f>'инновации+добровольчество0,41'!D198</f>
        <v>8.1999999999999993</v>
      </c>
    </row>
    <row r="104" spans="1:5" ht="18.600000000000001" customHeight="1" x14ac:dyDescent="0.25">
      <c r="A104" s="546"/>
      <c r="B104" s="545"/>
      <c r="C104" s="112" t="str">
        <f>'инновации+добровольчество0,41'!A199</f>
        <v>Мышь USB</v>
      </c>
      <c r="D104" s="67" t="str">
        <f>'инновации+добровольчество0,41'!B199</f>
        <v>шт</v>
      </c>
      <c r="E104" s="171">
        <f>'инновации+добровольчество0,41'!D199</f>
        <v>1.64</v>
      </c>
    </row>
    <row r="105" spans="1:5" ht="15.6" customHeight="1" x14ac:dyDescent="0.25">
      <c r="A105" s="546"/>
      <c r="B105" s="545"/>
      <c r="C105" s="112" t="str">
        <f>'инновации+добровольчество0,41'!A200</f>
        <v xml:space="preserve">Мешки для мусора </v>
      </c>
      <c r="D105" s="67" t="str">
        <f>'инновации+добровольчество0,41'!B200</f>
        <v>шт</v>
      </c>
      <c r="E105" s="171">
        <f>'инновации+добровольчество0,41'!D200</f>
        <v>8.1999999999999993</v>
      </c>
    </row>
    <row r="106" spans="1:5" ht="12" customHeight="1" x14ac:dyDescent="0.25">
      <c r="A106" s="546"/>
      <c r="B106" s="545"/>
      <c r="C106" s="112" t="str">
        <f>'инновации+добровольчество0,41'!A201</f>
        <v>Бытовая химия</v>
      </c>
      <c r="D106" s="67" t="str">
        <f>'инновации+добровольчество0,41'!B201</f>
        <v>шт</v>
      </c>
      <c r="E106" s="171">
        <f>'инновации+добровольчество0,41'!D201</f>
        <v>0.41</v>
      </c>
    </row>
    <row r="107" spans="1:5" ht="12" customHeight="1" x14ac:dyDescent="0.25">
      <c r="A107" s="546"/>
      <c r="B107" s="545"/>
      <c r="C107" s="112" t="str">
        <f>'инновации+добровольчество0,41'!A202</f>
        <v>Фанера</v>
      </c>
      <c r="D107" s="67" t="str">
        <f>'инновации+добровольчество0,41'!B202</f>
        <v>шт</v>
      </c>
      <c r="E107" s="171">
        <f>'инновации+добровольчество0,41'!D202</f>
        <v>0.41</v>
      </c>
    </row>
    <row r="108" spans="1:5" ht="12" customHeight="1" x14ac:dyDescent="0.25">
      <c r="A108" s="546"/>
      <c r="B108" s="545"/>
      <c r="C108" s="112" t="str">
        <f>'инновации+добровольчество0,41'!A203</f>
        <v>Антифриз</v>
      </c>
      <c r="D108" s="67" t="str">
        <f>'инновации+добровольчество0,41'!B203</f>
        <v>шт</v>
      </c>
      <c r="E108" s="171">
        <f>'инновации+добровольчество0,41'!D203</f>
        <v>12.299999999999999</v>
      </c>
    </row>
    <row r="109" spans="1:5" ht="12" customHeight="1" x14ac:dyDescent="0.25">
      <c r="A109" s="546"/>
      <c r="B109" s="545"/>
      <c r="C109" s="112" t="str">
        <f>'инновации+добровольчество0,41'!A204</f>
        <v>Саморезы</v>
      </c>
      <c r="D109" s="67" t="str">
        <f>'инновации+добровольчество0,41'!B204</f>
        <v>шт</v>
      </c>
      <c r="E109" s="171">
        <f>'инновации+добровольчество0,41'!D204</f>
        <v>4.0999999999999996</v>
      </c>
    </row>
    <row r="110" spans="1:5" ht="12" customHeight="1" x14ac:dyDescent="0.25">
      <c r="A110" s="546"/>
      <c r="B110" s="545"/>
      <c r="C110" s="112" t="str">
        <f>'инновации+добровольчество0,41'!A205</f>
        <v>Инструмент металлический ручной</v>
      </c>
      <c r="D110" s="67" t="str">
        <f>'инновации+добровольчество0,41'!B205</f>
        <v>шт</v>
      </c>
      <c r="E110" s="171">
        <f>'инновации+добровольчество0,41'!D205</f>
        <v>2.0499999999999998</v>
      </c>
    </row>
    <row r="111" spans="1:5" ht="12" hidden="1" customHeight="1" x14ac:dyDescent="0.25">
      <c r="A111" s="546"/>
      <c r="B111" s="545"/>
      <c r="C111" s="112" t="str">
        <f>'инновации+добровольчество0,41'!A206</f>
        <v>Краска эмаль</v>
      </c>
      <c r="D111" s="67" t="str">
        <f>'инновации+добровольчество0,41'!B206</f>
        <v>шт</v>
      </c>
      <c r="E111" s="171">
        <f>'инновации+добровольчество0,41'!D206</f>
        <v>12.299999999999999</v>
      </c>
    </row>
    <row r="112" spans="1:5" ht="12" hidden="1" customHeight="1" x14ac:dyDescent="0.25">
      <c r="A112" s="546"/>
      <c r="B112" s="545"/>
      <c r="C112" s="112" t="str">
        <f>'инновации+добровольчество0,41'!A207</f>
        <v>Краска ВДН</v>
      </c>
      <c r="D112" s="67" t="str">
        <f>'инновации+добровольчество0,41'!B207</f>
        <v>шт</v>
      </c>
      <c r="E112" s="171">
        <f>'инновации+добровольчество0,41'!D207</f>
        <v>2.0499999999999998</v>
      </c>
    </row>
    <row r="113" spans="1:5" ht="12" customHeight="1" x14ac:dyDescent="0.25">
      <c r="A113" s="546"/>
      <c r="B113" s="545"/>
      <c r="C113" s="112" t="str">
        <f>'инновации+добровольчество0,41'!A208</f>
        <v>Кисти</v>
      </c>
      <c r="D113" s="67" t="str">
        <f>'инновации+добровольчество0,41'!B208</f>
        <v>шт</v>
      </c>
      <c r="E113" s="171">
        <f>'инновации+добровольчество0,41'!D208</f>
        <v>8.1999999999999993</v>
      </c>
    </row>
    <row r="114" spans="1:5" ht="12" hidden="1" customHeight="1" x14ac:dyDescent="0.25">
      <c r="A114" s="546"/>
      <c r="B114" s="545"/>
      <c r="C114" s="112" t="str">
        <f>'инновации+добровольчество0,41'!A209</f>
        <v>Перчатка пвх</v>
      </c>
      <c r="D114" s="67" t="str">
        <f>'инновации+добровольчество0,41'!B209</f>
        <v>шт</v>
      </c>
      <c r="E114" s="171">
        <f>'инновации+добровольчество0,41'!D209</f>
        <v>16.399999999999999</v>
      </c>
    </row>
    <row r="115" spans="1:5" ht="12" hidden="1" customHeight="1" x14ac:dyDescent="0.25">
      <c r="A115" s="546"/>
      <c r="B115" s="545"/>
      <c r="C115" s="112" t="str">
        <f>'инновации+добровольчество0,41'!A210</f>
        <v>Грабли, лопаты</v>
      </c>
      <c r="D115" s="67" t="str">
        <f>'инновации+добровольчество0,41'!B210</f>
        <v>шт</v>
      </c>
      <c r="E115" s="171">
        <f>'инновации+добровольчество0,41'!D210</f>
        <v>4.0999999999999996</v>
      </c>
    </row>
    <row r="116" spans="1:5" ht="12" hidden="1" customHeight="1" x14ac:dyDescent="0.25">
      <c r="A116" s="546"/>
      <c r="B116" s="545"/>
      <c r="C116" s="112" t="str">
        <f>'инновации+добровольчество0,41'!A211</f>
        <v>Молоток</v>
      </c>
      <c r="D116" s="67" t="str">
        <f>'инновации+добровольчество0,41'!B211</f>
        <v>шт</v>
      </c>
      <c r="E116" s="171">
        <f>'инновации+добровольчество0,41'!D211</f>
        <v>1.23</v>
      </c>
    </row>
    <row r="117" spans="1:5" ht="12" hidden="1" customHeight="1" x14ac:dyDescent="0.25">
      <c r="A117" s="546"/>
      <c r="B117" s="545"/>
      <c r="C117" s="112" t="str">
        <f>'инновации+добровольчество0,41'!A212</f>
        <v>Гвозди</v>
      </c>
      <c r="D117" s="67" t="str">
        <f>'инновации+добровольчество0,41'!B212</f>
        <v>шт</v>
      </c>
      <c r="E117" s="171">
        <f>'инновации+добровольчество0,41'!D212</f>
        <v>0.82</v>
      </c>
    </row>
    <row r="118" spans="1:5" ht="12" hidden="1" customHeight="1" x14ac:dyDescent="0.25">
      <c r="A118" s="546"/>
      <c r="B118" s="545"/>
      <c r="C118" s="112" t="str">
        <f>'инновации+добровольчество0,41'!A213</f>
        <v>Тонер НР</v>
      </c>
      <c r="D118" s="67" t="str">
        <f>'инновации+добровольчество0,41'!B213</f>
        <v>шт</v>
      </c>
      <c r="E118" s="171">
        <f>'инновации+добровольчество0,41'!D213</f>
        <v>0.82</v>
      </c>
    </row>
    <row r="119" spans="1:5" ht="12" customHeight="1" x14ac:dyDescent="0.25">
      <c r="A119" s="546"/>
      <c r="B119" s="545"/>
      <c r="C119" s="112" t="str">
        <f>'инновации+добровольчество0,41'!A214</f>
        <v>Тонер Canon</v>
      </c>
      <c r="D119" s="67" t="str">
        <f>'инновации+добровольчество0,41'!B214</f>
        <v>шт</v>
      </c>
      <c r="E119" s="171">
        <f>'инновации+добровольчество0,41'!D214</f>
        <v>0.41</v>
      </c>
    </row>
    <row r="120" spans="1:5" ht="12" customHeight="1" x14ac:dyDescent="0.25">
      <c r="A120" s="546"/>
      <c r="B120" s="545"/>
      <c r="C120" s="112" t="str">
        <f>'инновации+добровольчество0,41'!A215</f>
        <v>Эмаль</v>
      </c>
      <c r="D120" s="67" t="str">
        <f>'инновации+добровольчество0,41'!B215</f>
        <v>шт</v>
      </c>
      <c r="E120" s="171">
        <f>'инновации+добровольчество0,41'!D215</f>
        <v>0.82</v>
      </c>
    </row>
    <row r="121" spans="1:5" ht="12" customHeight="1" x14ac:dyDescent="0.25">
      <c r="A121" s="546"/>
      <c r="B121" s="545"/>
      <c r="C121" s="112" t="str">
        <f>'инновации+добровольчество0,41'!A216</f>
        <v>Эмаль аэрозоль</v>
      </c>
      <c r="D121" s="67" t="str">
        <f>'инновации+добровольчество0,41'!B216</f>
        <v>шт</v>
      </c>
      <c r="E121" s="171">
        <f>'инновации+добровольчество0,41'!D216</f>
        <v>3.28</v>
      </c>
    </row>
    <row r="122" spans="1:5" ht="12" customHeight="1" x14ac:dyDescent="0.25">
      <c r="A122" s="546"/>
      <c r="B122" s="545"/>
      <c r="C122" s="112" t="str">
        <f>'инновации+добровольчество0,41'!A217</f>
        <v>пакет майка</v>
      </c>
      <c r="D122" s="67" t="str">
        <f>'инновации+добровольчество0,41'!B217</f>
        <v>шт</v>
      </c>
      <c r="E122" s="171">
        <f>'инновации+добровольчество0,41'!D217</f>
        <v>0.41</v>
      </c>
    </row>
    <row r="123" spans="1:5" ht="12" customHeight="1" x14ac:dyDescent="0.25">
      <c r="A123" s="546"/>
      <c r="B123" s="545"/>
      <c r="C123" s="112" t="str">
        <f>'инновации+добровольчество0,41'!A218</f>
        <v>шпилька резьбовая</v>
      </c>
      <c r="D123" s="67" t="str">
        <f>'инновации+добровольчество0,41'!B218</f>
        <v>шт</v>
      </c>
      <c r="E123" s="171">
        <f>'инновации+добровольчество0,41'!D218</f>
        <v>0.82</v>
      </c>
    </row>
    <row r="124" spans="1:5" ht="12" customHeight="1" x14ac:dyDescent="0.25">
      <c r="A124" s="546"/>
      <c r="B124" s="545"/>
      <c r="C124" s="112" t="str">
        <f>'инновации+добровольчество0,41'!A219</f>
        <v>сверло</v>
      </c>
      <c r="D124" s="67" t="str">
        <f>'инновации+добровольчество0,41'!B219</f>
        <v>шт</v>
      </c>
      <c r="E124" s="171">
        <f>'инновации+добровольчество0,41'!D219</f>
        <v>0.41</v>
      </c>
    </row>
    <row r="125" spans="1:5" ht="12" customHeight="1" x14ac:dyDescent="0.25">
      <c r="A125" s="546"/>
      <c r="B125" s="545"/>
      <c r="C125" s="112" t="str">
        <f>'инновации+добровольчество0,41'!A220</f>
        <v>антифриз</v>
      </c>
      <c r="D125" s="67" t="str">
        <f>'инновации+добровольчество0,41'!B220</f>
        <v>шт</v>
      </c>
      <c r="E125" s="171">
        <f>'инновации+добровольчество0,41'!D220</f>
        <v>0.82</v>
      </c>
    </row>
    <row r="126" spans="1:5" ht="12" customHeight="1" x14ac:dyDescent="0.25">
      <c r="A126" s="546"/>
      <c r="B126" s="545"/>
      <c r="C126" s="112" t="str">
        <f>'инновации+добровольчество0,41'!A221</f>
        <v>ледоруб</v>
      </c>
      <c r="D126" s="67" t="str">
        <f>'инновации+добровольчество0,41'!B221</f>
        <v>шт</v>
      </c>
      <c r="E126" s="171">
        <f>'инновации+добровольчество0,41'!D221</f>
        <v>0.41</v>
      </c>
    </row>
    <row r="127" spans="1:5" ht="12" customHeight="1" x14ac:dyDescent="0.25">
      <c r="A127" s="546"/>
      <c r="B127" s="545"/>
      <c r="C127" s="112" t="str">
        <f>'инновации+добровольчество0,41'!A222</f>
        <v>труба</v>
      </c>
      <c r="D127" s="67" t="str">
        <f>'инновации+добровольчество0,41'!B222</f>
        <v>шт</v>
      </c>
      <c r="E127" s="171">
        <f>'инновации+добровольчество0,41'!D222</f>
        <v>1.23</v>
      </c>
    </row>
    <row r="128" spans="1:5" ht="12" customHeight="1" x14ac:dyDescent="0.25">
      <c r="A128" s="546"/>
      <c r="B128" s="545"/>
      <c r="C128" s="112" t="str">
        <f>'инновации+добровольчество0,41'!A223</f>
        <v>кронштейн</v>
      </c>
      <c r="D128" s="67" t="str">
        <f>'инновации+добровольчество0,41'!B223</f>
        <v>шт</v>
      </c>
      <c r="E128" s="171">
        <f>'инновации+добровольчество0,41'!D223</f>
        <v>0.82</v>
      </c>
    </row>
    <row r="129" spans="1:5" ht="12" customHeight="1" x14ac:dyDescent="0.25">
      <c r="A129" s="546"/>
      <c r="B129" s="545"/>
      <c r="C129" s="112" t="str">
        <f>'инновации+добровольчество0,41'!A224</f>
        <v>электрод</v>
      </c>
      <c r="D129" s="67" t="str">
        <f>'инновации+добровольчество0,41'!B224</f>
        <v>шт</v>
      </c>
      <c r="E129" s="171">
        <f>'инновации+добровольчество0,41'!D224</f>
        <v>0.41</v>
      </c>
    </row>
    <row r="130" spans="1:5" ht="12" customHeight="1" x14ac:dyDescent="0.25">
      <c r="A130" s="546"/>
      <c r="B130" s="545"/>
      <c r="C130" s="112" t="str">
        <f>'инновации+добровольчество0,41'!A225</f>
        <v>круг отрезной</v>
      </c>
      <c r="D130" s="67" t="str">
        <f>'инновации+добровольчество0,41'!B225</f>
        <v>шт</v>
      </c>
      <c r="E130" s="171">
        <f>'инновации+добровольчество0,41'!D225</f>
        <v>4.51</v>
      </c>
    </row>
    <row r="131" spans="1:5" ht="12" customHeight="1" x14ac:dyDescent="0.25">
      <c r="A131" s="546"/>
      <c r="B131" s="545"/>
      <c r="C131" s="112" t="str">
        <f>'инновации+добровольчество0,41'!A226</f>
        <v>круг отрезной</v>
      </c>
      <c r="D131" s="67" t="str">
        <f>'инновации+добровольчество0,41'!B226</f>
        <v>шт</v>
      </c>
      <c r="E131" s="171">
        <f>'инновации+добровольчество0,41'!D226</f>
        <v>1.23</v>
      </c>
    </row>
    <row r="132" spans="1:5" ht="15" customHeight="1" x14ac:dyDescent="0.25">
      <c r="A132" s="546"/>
      <c r="B132" s="545"/>
      <c r="C132" s="112" t="str">
        <f>'инновации+добровольчество0,41'!A227</f>
        <v>круг отрезной</v>
      </c>
      <c r="D132" s="67" t="str">
        <f>'инновации+добровольчество0,41'!B227</f>
        <v>шт</v>
      </c>
      <c r="E132" s="171">
        <f>'инновации+добровольчество0,41'!D227</f>
        <v>0.41</v>
      </c>
    </row>
    <row r="133" spans="1:5" x14ac:dyDescent="0.25">
      <c r="A133" s="546"/>
      <c r="B133" s="545"/>
      <c r="C133" s="112" t="str">
        <f>'инновации+добровольчество0,41'!A228</f>
        <v>круг зачистной</v>
      </c>
      <c r="D133" s="67" t="str">
        <f>'инновации+добровольчество0,41'!B228</f>
        <v>шт</v>
      </c>
      <c r="E133" s="171">
        <f>'инновации+добровольчество0,41'!D228</f>
        <v>0.41</v>
      </c>
    </row>
    <row r="134" spans="1:5" x14ac:dyDescent="0.25">
      <c r="A134" s="546"/>
      <c r="B134" s="545"/>
      <c r="C134" s="112" t="str">
        <f>'инновации+добровольчество0,41'!A229</f>
        <v>кабель-канал</v>
      </c>
      <c r="D134" s="67" t="str">
        <f>'инновации+добровольчество0,41'!B229</f>
        <v>шт</v>
      </c>
      <c r="E134" s="171">
        <f>'инновации+добровольчество0,41'!D229</f>
        <v>0.41</v>
      </c>
    </row>
    <row r="135" spans="1:5" x14ac:dyDescent="0.25">
      <c r="A135" s="546"/>
      <c r="B135" s="545"/>
      <c r="C135" s="112" t="str">
        <f>'инновации+добровольчество0,41'!A230</f>
        <v>саморез</v>
      </c>
      <c r="D135" s="67" t="str">
        <f>'инновации+добровольчество0,41'!B230</f>
        <v>шт</v>
      </c>
      <c r="E135" s="171">
        <f>'инновации+добровольчество0,41'!D230</f>
        <v>20.5</v>
      </c>
    </row>
    <row r="136" spans="1:5" x14ac:dyDescent="0.25">
      <c r="A136" s="546"/>
      <c r="B136" s="545"/>
      <c r="C136" s="112" t="str">
        <f>'инновации+добровольчество0,41'!A231</f>
        <v>лопата</v>
      </c>
      <c r="D136" s="67" t="str">
        <f>'инновации+добровольчество0,41'!B231</f>
        <v>шт</v>
      </c>
      <c r="E136" s="171">
        <f>'инновации+добровольчество0,41'!D231</f>
        <v>0.82</v>
      </c>
    </row>
    <row r="137" spans="1:5" x14ac:dyDescent="0.25">
      <c r="A137" s="546"/>
      <c r="B137" s="545"/>
      <c r="C137" s="112" t="str">
        <f>'инновации+добровольчество0,41'!A232</f>
        <v>черенок</v>
      </c>
      <c r="D137" s="67" t="str">
        <f>'инновации+добровольчество0,41'!B232</f>
        <v>шт</v>
      </c>
      <c r="E137" s="171">
        <f>'инновации+добровольчество0,41'!D232</f>
        <v>0.82</v>
      </c>
    </row>
    <row r="138" spans="1:5" x14ac:dyDescent="0.25">
      <c r="A138" s="546"/>
      <c r="B138" s="545"/>
      <c r="C138" s="112" t="str">
        <f>'инновации+добровольчество0,41'!A233</f>
        <v>домкрат</v>
      </c>
      <c r="D138" s="67" t="str">
        <f>'инновации+добровольчество0,41'!B233</f>
        <v>шт</v>
      </c>
      <c r="E138" s="171">
        <f>'инновации+добровольчество0,41'!D233</f>
        <v>0.41</v>
      </c>
    </row>
    <row r="139" spans="1:5" x14ac:dyDescent="0.25">
      <c r="A139" s="546"/>
      <c r="B139" s="545"/>
      <c r="C139" s="112" t="str">
        <f>'инновации+добровольчество0,41'!A234</f>
        <v>стяжка</v>
      </c>
      <c r="D139" s="67" t="str">
        <f>'инновации+добровольчество0,41'!B234</f>
        <v>шт</v>
      </c>
      <c r="E139" s="171">
        <f>'инновации+добровольчество0,41'!D234</f>
        <v>0.41</v>
      </c>
    </row>
    <row r="140" spans="1:5" x14ac:dyDescent="0.25">
      <c r="A140" s="546"/>
      <c r="B140" s="545"/>
      <c r="C140" s="112" t="str">
        <f>'инновации+добровольчество0,41'!A235</f>
        <v>смазка</v>
      </c>
      <c r="D140" s="67" t="str">
        <f>'инновации+добровольчество0,41'!B235</f>
        <v>шт</v>
      </c>
      <c r="E140" s="171">
        <f>'инновации+добровольчество0,41'!D235</f>
        <v>0.41</v>
      </c>
    </row>
    <row r="141" spans="1:5" x14ac:dyDescent="0.25">
      <c r="A141" s="546"/>
      <c r="B141" s="545"/>
      <c r="C141" s="112" t="str">
        <f>'инновации+добровольчество0,41'!A236</f>
        <v>лопата</v>
      </c>
      <c r="D141" s="67" t="str">
        <f>'инновации+добровольчество0,41'!B236</f>
        <v>шт</v>
      </c>
      <c r="E141" s="171">
        <f>'инновации+добровольчество0,41'!D236</f>
        <v>0.41</v>
      </c>
    </row>
    <row r="142" spans="1:5" x14ac:dyDescent="0.25">
      <c r="A142" s="546"/>
      <c r="B142" s="545"/>
      <c r="C142" s="112" t="str">
        <f>'инновации+добровольчество0,41'!A237</f>
        <v>ключи</v>
      </c>
      <c r="D142" s="67" t="str">
        <f>'инновации+добровольчество0,41'!B237</f>
        <v>шт</v>
      </c>
      <c r="E142" s="171">
        <f>'инновации+добровольчество0,41'!D237</f>
        <v>0.41</v>
      </c>
    </row>
    <row r="143" spans="1:5" x14ac:dyDescent="0.25">
      <c r="A143" s="546"/>
      <c r="B143" s="545"/>
      <c r="C143" s="112" t="str">
        <f>'инновации+добровольчество0,41'!A238</f>
        <v>болт</v>
      </c>
      <c r="D143" s="67" t="str">
        <f>'инновации+добровольчество0,41'!B238</f>
        <v>шт</v>
      </c>
      <c r="E143" s="171">
        <f>'инновации+добровольчество0,41'!D238</f>
        <v>1.64</v>
      </c>
    </row>
    <row r="144" spans="1:5" x14ac:dyDescent="0.25">
      <c r="A144" s="546"/>
      <c r="B144" s="545"/>
      <c r="C144" s="112" t="str">
        <f>'инновации+добровольчество0,41'!A239</f>
        <v>гайка</v>
      </c>
      <c r="D144" s="67" t="str">
        <f>'инновации+добровольчество0,41'!B239</f>
        <v>шт</v>
      </c>
      <c r="E144" s="171">
        <f>'инновации+добровольчество0,41'!D239</f>
        <v>1.64</v>
      </c>
    </row>
    <row r="145" spans="1:5" x14ac:dyDescent="0.25">
      <c r="A145" s="546"/>
      <c r="B145" s="545"/>
      <c r="C145" s="112" t="str">
        <f>'инновации+добровольчество0,41'!A240</f>
        <v>эмаль аэрозоль</v>
      </c>
      <c r="D145" s="67" t="str">
        <f>'инновации+добровольчество0,41'!B240</f>
        <v>шт</v>
      </c>
      <c r="E145" s="171">
        <f>'инновации+добровольчество0,41'!D240</f>
        <v>1.23</v>
      </c>
    </row>
    <row r="146" spans="1:5" x14ac:dyDescent="0.25">
      <c r="A146" s="546"/>
      <c r="B146" s="545"/>
      <c r="C146" s="112" t="str">
        <f>'инновации+добровольчество0,41'!A241</f>
        <v>бумага нажд</v>
      </c>
      <c r="D146" s="67" t="str">
        <f>'инновации+добровольчество0,41'!B241</f>
        <v>шт</v>
      </c>
      <c r="E146" s="171">
        <f>'инновации+добровольчество0,41'!D241</f>
        <v>8.1999999999999993</v>
      </c>
    </row>
    <row r="147" spans="1:5" x14ac:dyDescent="0.25">
      <c r="A147" s="546"/>
      <c r="B147" s="545"/>
      <c r="C147" s="112" t="str">
        <f>'инновации+добровольчество0,41'!A242</f>
        <v>круг отрезной</v>
      </c>
      <c r="D147" s="67" t="str">
        <f>'инновации+добровольчество0,41'!B242</f>
        <v>шт</v>
      </c>
      <c r="E147" s="171">
        <f>'инновации+добровольчество0,41'!D242</f>
        <v>4.0999999999999996</v>
      </c>
    </row>
    <row r="148" spans="1:5" x14ac:dyDescent="0.25">
      <c r="A148" s="546"/>
      <c r="B148" s="545"/>
      <c r="C148" s="112" t="str">
        <f>'инновации+добровольчество0,41'!A243</f>
        <v>герметик</v>
      </c>
      <c r="D148" s="67" t="str">
        <f>'инновации+добровольчество0,41'!B243</f>
        <v>шт</v>
      </c>
      <c r="E148" s="171">
        <f>'инновации+добровольчество0,41'!D243</f>
        <v>0.41</v>
      </c>
    </row>
    <row r="149" spans="1:5" x14ac:dyDescent="0.25">
      <c r="A149" s="546"/>
      <c r="B149" s="545"/>
      <c r="C149" s="112" t="str">
        <f>'инновации+добровольчество0,41'!A244</f>
        <v>кенгуру</v>
      </c>
      <c r="D149" s="67" t="str">
        <f>'инновации+добровольчество0,41'!B244</f>
        <v>шт</v>
      </c>
      <c r="E149" s="171">
        <f>'инновации+добровольчество0,41'!D244</f>
        <v>0.82</v>
      </c>
    </row>
    <row r="150" spans="1:5" x14ac:dyDescent="0.25">
      <c r="A150" s="546"/>
      <c r="B150" s="545"/>
      <c r="C150" s="112" t="str">
        <f>'инновации+добровольчество0,41'!A245</f>
        <v>цемент 50 кг</v>
      </c>
      <c r="D150" s="67" t="str">
        <f>'инновации+добровольчество0,41'!B245</f>
        <v>шт</v>
      </c>
      <c r="E150" s="171">
        <f>'инновации+добровольчество0,41'!D245</f>
        <v>0.82</v>
      </c>
    </row>
    <row r="151" spans="1:5" x14ac:dyDescent="0.25">
      <c r="A151" s="546"/>
      <c r="B151" s="545"/>
      <c r="C151" s="112" t="str">
        <f>'инновации+добровольчество0,41'!A246</f>
        <v>эмаль аэрозоль</v>
      </c>
      <c r="D151" s="67" t="str">
        <f>'инновации+добровольчество0,41'!B246</f>
        <v>шт</v>
      </c>
      <c r="E151" s="171">
        <f>'инновации+добровольчество0,41'!D246</f>
        <v>2.0499999999999998</v>
      </c>
    </row>
    <row r="152" spans="1:5" x14ac:dyDescent="0.25">
      <c r="A152" s="546"/>
      <c r="B152" s="545"/>
      <c r="C152" s="112" t="str">
        <f>'инновации+добровольчество0,41'!A247</f>
        <v>эмаль аэрозоль</v>
      </c>
      <c r="D152" s="67" t="str">
        <f>'инновации+добровольчество0,41'!B247</f>
        <v>шт</v>
      </c>
      <c r="E152" s="171">
        <f>'инновации+добровольчество0,41'!D247</f>
        <v>2.0499999999999998</v>
      </c>
    </row>
    <row r="153" spans="1:5" x14ac:dyDescent="0.25">
      <c r="A153" s="546"/>
      <c r="B153" s="545"/>
      <c r="C153" s="112" t="str">
        <f>'инновации+добровольчество0,41'!A248</f>
        <v>рукав резина</v>
      </c>
      <c r="D153" s="67" t="str">
        <f>'инновации+добровольчество0,41'!B248</f>
        <v>шт</v>
      </c>
      <c r="E153" s="171">
        <f>'инновации+добровольчество0,41'!D248</f>
        <v>2.46</v>
      </c>
    </row>
    <row r="154" spans="1:5" x14ac:dyDescent="0.25">
      <c r="A154" s="546"/>
      <c r="B154" s="545"/>
      <c r="C154" s="112" t="str">
        <f>'инновации+добровольчество0,41'!A249</f>
        <v>лампа</v>
      </c>
      <c r="D154" s="67" t="str">
        <f>'инновации+добровольчество0,41'!B249</f>
        <v>шт</v>
      </c>
      <c r="E154" s="171">
        <f>'инновации+добровольчество0,41'!D249</f>
        <v>2.0499999999999998</v>
      </c>
    </row>
    <row r="155" spans="1:5" x14ac:dyDescent="0.25">
      <c r="A155" s="546"/>
      <c r="B155" s="545"/>
      <c r="C155" s="112" t="str">
        <f>'инновации+добровольчество0,41'!A250</f>
        <v>лампа энергосберегающая</v>
      </c>
      <c r="D155" s="67" t="str">
        <f>'инновации+добровольчество0,41'!B250</f>
        <v>шт</v>
      </c>
      <c r="E155" s="171">
        <f>'инновации+добровольчество0,41'!D250</f>
        <v>0.41</v>
      </c>
    </row>
    <row r="156" spans="1:5" x14ac:dyDescent="0.25">
      <c r="A156" s="546"/>
      <c r="B156" s="545"/>
      <c r="C156" s="112" t="str">
        <f>'инновации+добровольчество0,41'!A251</f>
        <v>антифриз</v>
      </c>
      <c r="D156" s="67" t="str">
        <f>'инновации+добровольчество0,41'!B251</f>
        <v>шт</v>
      </c>
      <c r="E156" s="171">
        <f>'инновации+добровольчество0,41'!D251</f>
        <v>0.41</v>
      </c>
    </row>
    <row r="157" spans="1:5" x14ac:dyDescent="0.25">
      <c r="A157" s="546"/>
      <c r="B157" s="545"/>
      <c r="C157" s="112" t="str">
        <f>'инновации+добровольчество0,41'!A252</f>
        <v>коврик автомобильный</v>
      </c>
      <c r="D157" s="67" t="str">
        <f>'инновации+добровольчество0,41'!B252</f>
        <v>шт</v>
      </c>
      <c r="E157" s="171">
        <f>'инновации+добровольчество0,41'!D252</f>
        <v>0.41</v>
      </c>
    </row>
    <row r="158" spans="1:5" x14ac:dyDescent="0.25">
      <c r="A158" s="546"/>
      <c r="B158" s="545"/>
      <c r="C158" s="112" t="str">
        <f>'инновации+добровольчество0,41'!A253</f>
        <v>краска акрил</v>
      </c>
      <c r="D158" s="67" t="str">
        <f>'инновации+добровольчество0,41'!B253</f>
        <v>шт</v>
      </c>
      <c r="E158" s="171">
        <f>'инновации+добровольчество0,41'!D253</f>
        <v>1.23</v>
      </c>
    </row>
    <row r="159" spans="1:5" x14ac:dyDescent="0.25">
      <c r="A159" s="546"/>
      <c r="B159" s="545"/>
      <c r="C159" s="112" t="str">
        <f>'инновации+добровольчество0,41'!A254</f>
        <v>валик</v>
      </c>
      <c r="D159" s="67" t="str">
        <f>'инновации+добровольчество0,41'!B254</f>
        <v>шт</v>
      </c>
      <c r="E159" s="171">
        <f>'инновации+добровольчество0,41'!D254</f>
        <v>1.64</v>
      </c>
    </row>
    <row r="160" spans="1:5" x14ac:dyDescent="0.25">
      <c r="A160" s="546"/>
      <c r="B160" s="545"/>
      <c r="C160" s="112" t="str">
        <f>'инновации+добровольчество0,41'!A255</f>
        <v>скотч маляр</v>
      </c>
      <c r="D160" s="67" t="str">
        <f>'инновации+добровольчество0,41'!B255</f>
        <v>шт</v>
      </c>
      <c r="E160" s="171">
        <f>'инновации+добровольчество0,41'!D255</f>
        <v>2.0499999999999998</v>
      </c>
    </row>
    <row r="161" spans="1:5" x14ac:dyDescent="0.25">
      <c r="A161" s="546"/>
      <c r="B161" s="545"/>
      <c r="C161" s="112" t="str">
        <f>'инновации+добровольчество0,41'!A256</f>
        <v xml:space="preserve">колер </v>
      </c>
      <c r="D161" s="67" t="str">
        <f>'инновации+добровольчество0,41'!B256</f>
        <v>шт</v>
      </c>
      <c r="E161" s="171">
        <f>'инновации+добровольчество0,41'!D256</f>
        <v>2.0499999999999998</v>
      </c>
    </row>
    <row r="162" spans="1:5" x14ac:dyDescent="0.25">
      <c r="A162" s="546"/>
      <c r="B162" s="545"/>
      <c r="C162" s="112" t="str">
        <f>'инновации+добровольчество0,41'!A257</f>
        <v>скотч маляр</v>
      </c>
      <c r="D162" s="67" t="str">
        <f>'инновации+добровольчество0,41'!B257</f>
        <v>шт</v>
      </c>
      <c r="E162" s="171">
        <f>'инновации+добровольчество0,41'!D257</f>
        <v>4.51</v>
      </c>
    </row>
    <row r="163" spans="1:5" x14ac:dyDescent="0.25">
      <c r="A163" s="546"/>
      <c r="B163" s="545"/>
      <c r="C163" s="112" t="str">
        <f>'инновации+добровольчество0,41'!A258</f>
        <v>паста колеровочная</v>
      </c>
      <c r="D163" s="67" t="str">
        <f>'инновации+добровольчество0,41'!B258</f>
        <v>шт</v>
      </c>
      <c r="E163" s="171">
        <f>'инновации+добровольчество0,41'!D258</f>
        <v>4.0999999999999996</v>
      </c>
    </row>
    <row r="164" spans="1:5" x14ac:dyDescent="0.25">
      <c r="A164" s="546"/>
      <c r="B164" s="545"/>
      <c r="C164" s="112" t="str">
        <f>'инновации+добровольчество0,41'!A259</f>
        <v>колер</v>
      </c>
      <c r="D164" s="67" t="str">
        <f>'инновации+добровольчество0,41'!B259</f>
        <v>шт</v>
      </c>
      <c r="E164" s="171">
        <f>'инновации+добровольчество0,41'!D259</f>
        <v>3.28</v>
      </c>
    </row>
    <row r="165" spans="1:5" x14ac:dyDescent="0.25">
      <c r="A165" s="546"/>
      <c r="B165" s="545"/>
      <c r="C165" s="112" t="str">
        <f>'инновации+добровольчество0,41'!A260</f>
        <v>краска акрил</v>
      </c>
      <c r="D165" s="67" t="str">
        <f>'инновации+добровольчество0,41'!B260</f>
        <v>шт</v>
      </c>
      <c r="E165" s="171">
        <f>'инновации+добровольчество0,41'!D260</f>
        <v>0.41</v>
      </c>
    </row>
    <row r="166" spans="1:5" x14ac:dyDescent="0.25">
      <c r="A166" s="546"/>
      <c r="B166" s="545"/>
      <c r="C166" s="112" t="str">
        <f>'инновации+добровольчество0,41'!A261</f>
        <v>насадка на валик</v>
      </c>
      <c r="D166" s="67" t="str">
        <f>'инновации+добровольчество0,41'!B261</f>
        <v>шт</v>
      </c>
      <c r="E166" s="171">
        <f>'инновации+добровольчество0,41'!D261</f>
        <v>1.64</v>
      </c>
    </row>
    <row r="167" spans="1:5" x14ac:dyDescent="0.25">
      <c r="A167" s="546"/>
      <c r="B167" s="545"/>
      <c r="C167" s="112" t="str">
        <f>'инновации+добровольчество0,41'!A262</f>
        <v>HDMI кабель 5м</v>
      </c>
      <c r="D167" s="67" t="str">
        <f>'инновации+добровольчество0,41'!B262</f>
        <v>шт</v>
      </c>
      <c r="E167" s="171">
        <f>'инновации+добровольчество0,41'!D262</f>
        <v>0.41</v>
      </c>
    </row>
    <row r="168" spans="1:5" x14ac:dyDescent="0.25">
      <c r="A168" s="546"/>
      <c r="B168" s="545"/>
      <c r="C168" s="112" t="str">
        <f>'инновации+добровольчество0,41'!A263</f>
        <v>HDMI кабель 10м</v>
      </c>
      <c r="D168" s="67" t="str">
        <f>'инновации+добровольчество0,41'!B263</f>
        <v>шт</v>
      </c>
      <c r="E168" s="171">
        <f>'инновации+добровольчество0,41'!D263</f>
        <v>0.41</v>
      </c>
    </row>
    <row r="169" spans="1:5" x14ac:dyDescent="0.25">
      <c r="A169" s="546"/>
      <c r="B169" s="545"/>
      <c r="C169" s="112" t="str">
        <f>'инновации+добровольчество0,41'!A264</f>
        <v>сумка для ноутбука</v>
      </c>
      <c r="D169" s="67" t="str">
        <f>'инновации+добровольчество0,41'!B264</f>
        <v>шт</v>
      </c>
      <c r="E169" s="171">
        <f>'инновации+добровольчество0,41'!D264</f>
        <v>1.23</v>
      </c>
    </row>
    <row r="170" spans="1:5" x14ac:dyDescent="0.25">
      <c r="A170" s="546"/>
      <c r="B170" s="545"/>
      <c r="C170" s="112" t="str">
        <f>'инновации+добровольчество0,41'!A265</f>
        <v>флеш карта</v>
      </c>
      <c r="D170" s="67" t="str">
        <f>'инновации+добровольчество0,41'!B265</f>
        <v>шт</v>
      </c>
      <c r="E170" s="171">
        <f>'инновации+добровольчество0,41'!D265</f>
        <v>2.46</v>
      </c>
    </row>
    <row r="171" spans="1:5" x14ac:dyDescent="0.25">
      <c r="A171" s="546"/>
      <c r="B171" s="545"/>
      <c r="C171" s="112" t="str">
        <f>'инновации+добровольчество0,41'!A266</f>
        <v>кулер для процессора</v>
      </c>
      <c r="D171" s="67" t="str">
        <f>'инновации+добровольчество0,41'!B266</f>
        <v>шт</v>
      </c>
      <c r="E171" s="171">
        <f>'инновации+добровольчество0,41'!D266</f>
        <v>0.41</v>
      </c>
    </row>
    <row r="172" spans="1:5" x14ac:dyDescent="0.25">
      <c r="A172" s="546"/>
      <c r="B172" s="545"/>
      <c r="C172" s="112" t="str">
        <f>'инновации+добровольчество0,41'!A267</f>
        <v>блок питания</v>
      </c>
      <c r="D172" s="67" t="str">
        <f>'инновации+добровольчество0,41'!B267</f>
        <v>шт</v>
      </c>
      <c r="E172" s="171">
        <f>'инновации+добровольчество0,41'!D267</f>
        <v>0.41</v>
      </c>
    </row>
    <row r="173" spans="1:5" x14ac:dyDescent="0.25">
      <c r="A173" s="546"/>
      <c r="B173" s="545"/>
      <c r="C173" s="112" t="str">
        <f>'инновации+добровольчество0,41'!A268</f>
        <v>клавиатура</v>
      </c>
      <c r="D173" s="67" t="str">
        <f>'инновации+добровольчество0,41'!B268</f>
        <v>шт</v>
      </c>
      <c r="E173" s="171">
        <f>'инновации+добровольчество0,41'!D268</f>
        <v>1.23</v>
      </c>
    </row>
    <row r="174" spans="1:5" x14ac:dyDescent="0.25">
      <c r="A174" s="546"/>
      <c r="B174" s="545"/>
      <c r="C174" s="112" t="str">
        <f>'инновации+добровольчество0,41'!A269</f>
        <v>снеговая лопата</v>
      </c>
      <c r="D174" s="67" t="str">
        <f>'инновации+добровольчество0,41'!B269</f>
        <v>шт</v>
      </c>
      <c r="E174" s="171">
        <f>'инновации+добровольчество0,41'!D269</f>
        <v>0.41</v>
      </c>
    </row>
    <row r="175" spans="1:5" ht="15" customHeight="1" x14ac:dyDescent="0.25">
      <c r="A175" s="546"/>
      <c r="B175" s="545"/>
      <c r="C175" s="112" t="str">
        <f>'инновации+добровольчество0,41'!A270</f>
        <v>уголок</v>
      </c>
      <c r="D175" s="67" t="str">
        <f>'инновации+добровольчество0,41'!B270</f>
        <v>шт</v>
      </c>
      <c r="E175" s="171">
        <f>'инновации+добровольчество0,41'!D270</f>
        <v>8.1999999999999993</v>
      </c>
    </row>
    <row r="176" spans="1:5" ht="15" customHeight="1" x14ac:dyDescent="0.25">
      <c r="A176" s="546"/>
      <c r="B176" s="545"/>
      <c r="C176" s="112" t="str">
        <f>'инновации+добровольчество0,41'!A271</f>
        <v>перчатки</v>
      </c>
      <c r="D176" s="67" t="str">
        <f>'инновации+добровольчество0,41'!B271</f>
        <v>шт</v>
      </c>
      <c r="E176" s="171">
        <f>'инновации+добровольчество0,41'!D271</f>
        <v>0.41</v>
      </c>
    </row>
    <row r="177" spans="1:5" ht="15" customHeight="1" x14ac:dyDescent="0.25">
      <c r="A177" s="546"/>
      <c r="B177" s="545"/>
      <c r="C177" s="112" t="str">
        <f>'инновации+добровольчество0,41'!A272</f>
        <v>шпатель</v>
      </c>
      <c r="D177" s="67" t="str">
        <f>'инновации+добровольчество0,41'!B272</f>
        <v>шт</v>
      </c>
      <c r="E177" s="171">
        <f>'инновации+добровольчество0,41'!D272</f>
        <v>0.41</v>
      </c>
    </row>
    <row r="178" spans="1:5" x14ac:dyDescent="0.25">
      <c r="A178" s="546"/>
      <c r="B178" s="545"/>
      <c r="C178" s="112" t="str">
        <f>'инновации+добровольчество0,41'!A273</f>
        <v>шпатлевка</v>
      </c>
      <c r="D178" s="67" t="str">
        <f>'инновации+добровольчество0,41'!B273</f>
        <v>шт</v>
      </c>
      <c r="E178" s="171">
        <f>'инновации+добровольчество0,41'!D273</f>
        <v>0.41</v>
      </c>
    </row>
    <row r="179" spans="1:5" x14ac:dyDescent="0.25">
      <c r="A179" s="546"/>
      <c r="B179" s="545"/>
      <c r="C179" s="112" t="str">
        <f>'инновации+добровольчество0,41'!A274</f>
        <v>алебастр</v>
      </c>
      <c r="D179" s="67" t="str">
        <f>'инновации+добровольчество0,41'!B274</f>
        <v>шт</v>
      </c>
      <c r="E179" s="171">
        <f>'инновации+добровольчество0,41'!D274</f>
        <v>0.41</v>
      </c>
    </row>
    <row r="180" spans="1:5" x14ac:dyDescent="0.25">
      <c r="A180" s="546"/>
      <c r="B180" s="545"/>
      <c r="C180" s="112" t="str">
        <f>'инновации+добровольчество0,41'!A275</f>
        <v>кран шаровый</v>
      </c>
      <c r="D180" s="67" t="str">
        <f>'инновации+добровольчество0,41'!B275</f>
        <v>шт</v>
      </c>
      <c r="E180" s="171">
        <f>'инновации+добровольчество0,41'!D275</f>
        <v>2.46</v>
      </c>
    </row>
    <row r="181" spans="1:5" ht="15" customHeight="1" x14ac:dyDescent="0.25">
      <c r="A181" s="546"/>
      <c r="B181" s="545"/>
      <c r="C181" s="112" t="str">
        <f>'инновации+добровольчество0,41'!A276</f>
        <v>мешок зеленый</v>
      </c>
      <c r="D181" s="67" t="str">
        <f>'инновации+добровольчество0,41'!B276</f>
        <v>шт</v>
      </c>
      <c r="E181" s="171">
        <f>'инновации+добровольчество0,41'!D276</f>
        <v>20.5</v>
      </c>
    </row>
    <row r="182" spans="1:5" x14ac:dyDescent="0.25">
      <c r="A182" s="546"/>
      <c r="B182" s="545"/>
      <c r="C182" s="112" t="str">
        <f>'инновации+добровольчество0,41'!A277</f>
        <v>настольная игра "тараканьи бега"</v>
      </c>
      <c r="D182" s="67" t="str">
        <f>'инновации+добровольчество0,41'!B277</f>
        <v>шт</v>
      </c>
      <c r="E182" s="171">
        <f>'инновации+добровольчество0,41'!D277</f>
        <v>0.41</v>
      </c>
    </row>
    <row r="183" spans="1:5" ht="15" customHeight="1" x14ac:dyDescent="0.25">
      <c r="A183" s="546"/>
      <c r="B183" s="545"/>
      <c r="C183" s="112" t="str">
        <f>'инновации+добровольчество0,41'!A278</f>
        <v>настольная игра "Свинтус"</v>
      </c>
      <c r="D183" s="67" t="str">
        <f>'инновации+добровольчество0,41'!B278</f>
        <v>шт</v>
      </c>
      <c r="E183" s="171">
        <f>'инновации+добровольчество0,41'!D278</f>
        <v>0.41</v>
      </c>
    </row>
    <row r="184" spans="1:5" ht="15" customHeight="1" x14ac:dyDescent="0.25">
      <c r="A184" s="546"/>
      <c r="B184" s="545"/>
      <c r="C184" s="112" t="str">
        <f>'инновации+добровольчество0,41'!A279</f>
        <v>настольная игра "мафия"</v>
      </c>
      <c r="D184" s="67" t="str">
        <f>'инновации+добровольчество0,41'!B279</f>
        <v>шт</v>
      </c>
      <c r="E184" s="171">
        <f>'инновации+добровольчество0,41'!D279</f>
        <v>0.41</v>
      </c>
    </row>
    <row r="185" spans="1:5" ht="15" customHeight="1" x14ac:dyDescent="0.25">
      <c r="A185" s="546"/>
      <c r="B185" s="545"/>
      <c r="C185" s="112" t="str">
        <f>'инновации+добровольчество0,41'!A280</f>
        <v>мыло жидкое</v>
      </c>
      <c r="D185" s="67" t="str">
        <f>'инновации+добровольчество0,41'!B280</f>
        <v>шт</v>
      </c>
      <c r="E185" s="171">
        <f>'инновации+добровольчество0,41'!D280</f>
        <v>1.23</v>
      </c>
    </row>
    <row r="186" spans="1:5" ht="15" customHeight="1" x14ac:dyDescent="0.25">
      <c r="A186" s="546"/>
      <c r="B186" s="545"/>
      <c r="C186" s="112" t="str">
        <f>'инновации+добровольчество0,41'!A281</f>
        <v>насадка на швабру</v>
      </c>
      <c r="D186" s="67" t="str">
        <f>'инновации+добровольчество0,41'!B281</f>
        <v>шт</v>
      </c>
      <c r="E186" s="171">
        <f>'инновации+добровольчество0,41'!D281</f>
        <v>4.0999999999999996</v>
      </c>
    </row>
    <row r="187" spans="1:5" ht="15" customHeight="1" x14ac:dyDescent="0.25">
      <c r="A187" s="546"/>
      <c r="B187" s="545"/>
      <c r="C187" s="112" t="str">
        <f>'инновации+добровольчество0,41'!A282</f>
        <v>ведро пластик</v>
      </c>
      <c r="D187" s="67" t="str">
        <f>'инновации+добровольчество0,41'!B282</f>
        <v>шт</v>
      </c>
      <c r="E187" s="171">
        <f>'инновации+добровольчество0,41'!D282</f>
        <v>0.82</v>
      </c>
    </row>
    <row r="188" spans="1:5" ht="15" customHeight="1" x14ac:dyDescent="0.25">
      <c r="A188" s="546"/>
      <c r="B188" s="545"/>
      <c r="C188" s="112" t="str">
        <f>'инновации+добровольчество0,41'!A283</f>
        <v>туал бумага</v>
      </c>
      <c r="D188" s="67" t="str">
        <f>'инновации+добровольчество0,41'!B283</f>
        <v>шт</v>
      </c>
      <c r="E188" s="171">
        <f>'инновации+добровольчество0,41'!D283</f>
        <v>20.5</v>
      </c>
    </row>
    <row r="189" spans="1:5" x14ac:dyDescent="0.25">
      <c r="A189" s="546"/>
      <c r="B189" s="545"/>
      <c r="C189" s="112" t="str">
        <f>'инновации+добровольчество0,41'!A284</f>
        <v>кнопки силовые</v>
      </c>
      <c r="D189" s="67" t="str">
        <f>'инновации+добровольчество0,41'!B284</f>
        <v>шт</v>
      </c>
      <c r="E189" s="171">
        <f>'инновации+добровольчество0,41'!D284</f>
        <v>32.799999999999997</v>
      </c>
    </row>
    <row r="190" spans="1:5" ht="15" customHeight="1" x14ac:dyDescent="0.25">
      <c r="A190" s="546"/>
      <c r="B190" s="545"/>
      <c r="C190" s="112" t="str">
        <f>'инновации+добровольчество0,41'!A285</f>
        <v>канц нож</v>
      </c>
      <c r="D190" s="67" t="str">
        <f>'инновации+добровольчество0,41'!B285</f>
        <v>шт</v>
      </c>
      <c r="E190" s="171">
        <f>'инновации+добровольчество0,41'!D285</f>
        <v>4.0999999999999996</v>
      </c>
    </row>
    <row r="191" spans="1:5" ht="15" customHeight="1" x14ac:dyDescent="0.25">
      <c r="A191" s="546"/>
      <c r="B191" s="545"/>
      <c r="C191" s="112" t="str">
        <f>'инновации+добровольчество0,41'!A286</f>
        <v>нож для хобби</v>
      </c>
      <c r="D191" s="67" t="str">
        <f>'инновации+добровольчество0,41'!B286</f>
        <v>шт</v>
      </c>
      <c r="E191" s="171">
        <f>'инновации+добровольчество0,41'!D286</f>
        <v>2.0499999999999998</v>
      </c>
    </row>
    <row r="192" spans="1:5" ht="15" customHeight="1" x14ac:dyDescent="0.25">
      <c r="A192" s="546"/>
      <c r="B192" s="545"/>
      <c r="C192" s="112" t="str">
        <f>'инновации+добровольчество0,41'!A287</f>
        <v>магниты для доски (уп 9 шт)</v>
      </c>
      <c r="D192" s="67" t="str">
        <f>'инновации+добровольчество0,41'!B287</f>
        <v>шт</v>
      </c>
      <c r="E192" s="171">
        <f>'инновации+добровольчество0,41'!D287</f>
        <v>2.0499999999999998</v>
      </c>
    </row>
    <row r="193" spans="1:5" x14ac:dyDescent="0.25">
      <c r="A193" s="546"/>
      <c r="B193" s="545"/>
      <c r="C193" s="112" t="str">
        <f>'инновации+добровольчество0,41'!A288</f>
        <v>ежедневник</v>
      </c>
      <c r="D193" s="67" t="str">
        <f>'инновации+добровольчество0,41'!B288</f>
        <v>шт</v>
      </c>
      <c r="E193" s="171">
        <f>'инновации+добровольчество0,41'!D288</f>
        <v>2.0499999999999998</v>
      </c>
    </row>
    <row r="194" spans="1:5" ht="15" customHeight="1" x14ac:dyDescent="0.25">
      <c r="A194" s="546"/>
      <c r="B194" s="545"/>
      <c r="C194" s="112" t="str">
        <f>'инновации+добровольчество0,41'!A289</f>
        <v>ср-во для стекол</v>
      </c>
      <c r="D194" s="67" t="str">
        <f>'инновации+добровольчество0,41'!B289</f>
        <v>шт</v>
      </c>
      <c r="E194" s="171">
        <f>'инновации+добровольчество0,41'!D289</f>
        <v>0.82</v>
      </c>
    </row>
    <row r="195" spans="1:5" ht="15" customHeight="1" x14ac:dyDescent="0.25">
      <c r="A195" s="546"/>
      <c r="B195" s="545"/>
      <c r="C195" s="112" t="str">
        <f>'инновации+добровольчество0,41'!A290</f>
        <v>пемолюкс</v>
      </c>
      <c r="D195" s="67" t="str">
        <f>'инновации+добровольчество0,41'!B290</f>
        <v>шт</v>
      </c>
      <c r="E195" s="171">
        <f>'инновации+добровольчество0,41'!D290</f>
        <v>4.0999999999999996</v>
      </c>
    </row>
    <row r="196" spans="1:5" ht="15" customHeight="1" x14ac:dyDescent="0.25">
      <c r="A196" s="546"/>
      <c r="B196" s="545"/>
      <c r="C196" s="112" t="str">
        <f>'инновации+добровольчество0,41'!A291</f>
        <v>доместос</v>
      </c>
      <c r="D196" s="67" t="str">
        <f>'инновации+добровольчество0,41'!B291</f>
        <v>шт</v>
      </c>
      <c r="E196" s="171">
        <f>'инновации+добровольчество0,41'!D291</f>
        <v>1.64</v>
      </c>
    </row>
    <row r="197" spans="1:5" x14ac:dyDescent="0.25">
      <c r="A197" s="546"/>
      <c r="B197" s="545"/>
      <c r="C197" s="112" t="str">
        <f>'инновации+добровольчество0,41'!A292</f>
        <v>маркер</v>
      </c>
      <c r="D197" s="67" t="str">
        <f>'инновации+добровольчество0,41'!B292</f>
        <v>шт</v>
      </c>
      <c r="E197" s="171">
        <f>'инновации+добровольчество0,41'!D292</f>
        <v>12.299999999999999</v>
      </c>
    </row>
    <row r="198" spans="1:5" ht="15" customHeight="1" x14ac:dyDescent="0.25">
      <c r="A198" s="546"/>
      <c r="B198" s="545"/>
      <c r="C198" s="112" t="str">
        <f>'инновации+добровольчество0,41'!A293</f>
        <v>тал блок освеж</v>
      </c>
      <c r="D198" s="67" t="str">
        <f>'инновации+добровольчество0,41'!B293</f>
        <v>шт</v>
      </c>
      <c r="E198" s="171">
        <f>'инновации+добровольчество0,41'!D293</f>
        <v>4.0999999999999996</v>
      </c>
    </row>
    <row r="199" spans="1:5" ht="15" customHeight="1" x14ac:dyDescent="0.25">
      <c r="A199" s="546"/>
      <c r="B199" s="545"/>
      <c r="C199" s="112" t="str">
        <f>'инновации+добровольчество0,41'!A294</f>
        <v>футболка-поло белая с логотипом, мужская</v>
      </c>
      <c r="D199" s="67" t="str">
        <f>'инновации+добровольчество0,41'!B294</f>
        <v>шт</v>
      </c>
      <c r="E199" s="171">
        <f>'инновации+добровольчество0,41'!D294</f>
        <v>1.64</v>
      </c>
    </row>
    <row r="200" spans="1:5" ht="15" customHeight="1" x14ac:dyDescent="0.25">
      <c r="A200" s="546"/>
      <c r="B200" s="545"/>
      <c r="C200" s="112" t="str">
        <f>'инновации+добровольчество0,41'!A295</f>
        <v>футболка-поло белая с логотипом, женская</v>
      </c>
      <c r="D200" s="67" t="str">
        <f>'инновации+добровольчество0,41'!B295</f>
        <v>шт</v>
      </c>
      <c r="E200" s="171">
        <f>'инновации+добровольчество0,41'!D295</f>
        <v>3.69</v>
      </c>
    </row>
    <row r="201" spans="1:5" ht="15" customHeight="1" x14ac:dyDescent="0.25">
      <c r="A201" s="546"/>
      <c r="B201" s="545"/>
      <c r="C201" s="112" t="str">
        <f>'инновации+добровольчество0,41'!A296</f>
        <v>радиатор медный</v>
      </c>
      <c r="D201" s="67" t="str">
        <f>'инновации+добровольчество0,41'!B296</f>
        <v>шт</v>
      </c>
      <c r="E201" s="171">
        <f>'инновации+добровольчество0,41'!D296</f>
        <v>0.41</v>
      </c>
    </row>
    <row r="202" spans="1:5" ht="15" customHeight="1" x14ac:dyDescent="0.25">
      <c r="A202" s="546"/>
      <c r="B202" s="545"/>
      <c r="C202" s="112" t="str">
        <f>'инновации+добровольчество0,41'!A297</f>
        <v>гидротолкатель клапана</v>
      </c>
      <c r="D202" s="67" t="str">
        <f>'инновации+добровольчество0,41'!B297</f>
        <v>шт</v>
      </c>
      <c r="E202" s="171">
        <f>'инновации+добровольчество0,41'!D297</f>
        <v>0.82</v>
      </c>
    </row>
    <row r="203" spans="1:5" ht="15" customHeight="1" x14ac:dyDescent="0.25">
      <c r="A203" s="546"/>
      <c r="B203" s="545"/>
      <c r="C203" s="112" t="str">
        <f>'инновации+добровольчество0,41'!A298</f>
        <v>маслосъемные колпачки (16 шт)</v>
      </c>
      <c r="D203" s="67" t="str">
        <f>'инновации+добровольчество0,41'!B298</f>
        <v>шт</v>
      </c>
      <c r="E203" s="171">
        <f>'инновации+добровольчество0,41'!D298</f>
        <v>0.41</v>
      </c>
    </row>
    <row r="204" spans="1:5" ht="15" customHeight="1" x14ac:dyDescent="0.25">
      <c r="A204" s="546"/>
      <c r="B204" s="545"/>
      <c r="C204" s="112" t="str">
        <f>'инновации+добровольчество0,41'!A299</f>
        <v>к-т ГРМ (полный)</v>
      </c>
      <c r="D204" s="67" t="str">
        <f>'инновации+добровольчество0,41'!B299</f>
        <v>шт</v>
      </c>
      <c r="E204" s="171">
        <f>'инновации+добровольчество0,41'!D299</f>
        <v>0.41</v>
      </c>
    </row>
    <row r="205" spans="1:5" ht="15" customHeight="1" x14ac:dyDescent="0.25">
      <c r="A205" s="546"/>
      <c r="B205" s="545"/>
      <c r="C205" s="112" t="str">
        <f>'инновации+добровольчество0,41'!A300</f>
        <v>фланец упорный распредвала</v>
      </c>
      <c r="D205" s="67" t="str">
        <f>'инновации+добровольчество0,41'!B300</f>
        <v>шт</v>
      </c>
      <c r="E205" s="171">
        <f>'инновации+добровольчество0,41'!D300</f>
        <v>0.82</v>
      </c>
    </row>
    <row r="206" spans="1:5" ht="15" customHeight="1" x14ac:dyDescent="0.25">
      <c r="A206" s="546"/>
      <c r="B206" s="545"/>
      <c r="C206" s="112" t="str">
        <f>'инновации+добровольчество0,41'!A301</f>
        <v>гидронатяжитель цепи</v>
      </c>
      <c r="D206" s="67" t="str">
        <f>'инновации+добровольчество0,41'!B301</f>
        <v>шт</v>
      </c>
      <c r="E206" s="171">
        <f>'инновации+добровольчество0,41'!D301</f>
        <v>0.82</v>
      </c>
    </row>
    <row r="207" spans="1:5" ht="15" customHeight="1" x14ac:dyDescent="0.25">
      <c r="A207" s="546"/>
      <c r="B207" s="545"/>
      <c r="C207" s="112" t="str">
        <f>'инновации+добровольчество0,41'!A302</f>
        <v>прокладка головки блока</v>
      </c>
      <c r="D207" s="67" t="str">
        <f>'инновации+добровольчество0,41'!B302</f>
        <v>шт</v>
      </c>
      <c r="E207" s="171">
        <f>'инновации+добровольчество0,41'!D302</f>
        <v>0.41</v>
      </c>
    </row>
    <row r="208" spans="1:5" ht="15" customHeight="1" x14ac:dyDescent="0.25">
      <c r="A208" s="546"/>
      <c r="B208" s="545"/>
      <c r="C208" s="112" t="str">
        <f>'инновации+добровольчество0,41'!A303</f>
        <v>к-т прокладок на дв.4091</v>
      </c>
      <c r="D208" s="67" t="str">
        <f>'инновации+добровольчество0,41'!B303</f>
        <v>шт</v>
      </c>
      <c r="E208" s="171">
        <f>'инновации+добровольчество0,41'!D303</f>
        <v>0.41</v>
      </c>
    </row>
    <row r="209" spans="1:5" ht="15" customHeight="1" x14ac:dyDescent="0.25">
      <c r="A209" s="546"/>
      <c r="B209" s="545"/>
      <c r="C209" s="112" t="str">
        <f>'инновации+добровольчество0,41'!A304</f>
        <v>dextron iv</v>
      </c>
      <c r="D209" s="67" t="str">
        <f>'инновации+добровольчество0,41'!B304</f>
        <v>шт</v>
      </c>
      <c r="E209" s="171">
        <f>'инновации+добровольчество0,41'!D304</f>
        <v>0.41</v>
      </c>
    </row>
    <row r="210" spans="1:5" ht="15" customHeight="1" x14ac:dyDescent="0.25">
      <c r="A210" s="546"/>
      <c r="B210" s="545"/>
      <c r="C210" s="112" t="str">
        <f>'инновации+добровольчество0,41'!A305</f>
        <v>смазка (шрус)</v>
      </c>
      <c r="D210" s="67" t="str">
        <f>'инновации+добровольчество0,41'!B305</f>
        <v>шт</v>
      </c>
      <c r="E210" s="171">
        <f>'инновации+добровольчество0,41'!D305</f>
        <v>2.0499999999999998</v>
      </c>
    </row>
    <row r="211" spans="1:5" ht="15" customHeight="1" x14ac:dyDescent="0.25">
      <c r="A211" s="546"/>
      <c r="B211" s="545"/>
      <c r="C211" s="112" t="str">
        <f>'инновации+добровольчество0,41'!A306</f>
        <v>смазка литол-24</v>
      </c>
      <c r="D211" s="67" t="str">
        <f>'инновации+добровольчество0,41'!B306</f>
        <v>шт</v>
      </c>
      <c r="E211" s="171">
        <f>'инновации+добровольчество0,41'!D306</f>
        <v>1.64</v>
      </c>
    </row>
    <row r="212" spans="1:5" ht="15" customHeight="1" x14ac:dyDescent="0.25">
      <c r="A212" s="546"/>
      <c r="B212" s="545"/>
      <c r="C212" s="112" t="str">
        <f>'инновации+добровольчество0,41'!A307</f>
        <v>тормозная жидкость (0,910 кг)</v>
      </c>
      <c r="D212" s="67" t="str">
        <f>'инновации+добровольчество0,41'!B307</f>
        <v>шт</v>
      </c>
      <c r="E212" s="171">
        <f>'инновации+добровольчество0,41'!D307</f>
        <v>0.82</v>
      </c>
    </row>
    <row r="213" spans="1:5" ht="15" customHeight="1" x14ac:dyDescent="0.25">
      <c r="A213" s="546"/>
      <c r="B213" s="545"/>
      <c r="C213" s="112" t="str">
        <f>'инновации+добровольчество0,41'!A308</f>
        <v>детали для пазла "Многоуровневая карта Северо-Енисейского района"</v>
      </c>
      <c r="D213" s="67" t="str">
        <f>'инновации+добровольчество0,41'!B308</f>
        <v>шт</v>
      </c>
      <c r="E213" s="171">
        <f>'инновации+добровольчество0,41'!D308</f>
        <v>0.41</v>
      </c>
    </row>
    <row r="214" spans="1:5" ht="15" customHeight="1" x14ac:dyDescent="0.25">
      <c r="A214" s="546"/>
      <c r="B214" s="545"/>
      <c r="C214" s="112" t="str">
        <f>'инновации+добровольчество0,41'!A309</f>
        <v>антифриз УАЗ</v>
      </c>
      <c r="D214" s="67" t="str">
        <f>'инновации+добровольчество0,41'!B309</f>
        <v>шт</v>
      </c>
      <c r="E214" s="171">
        <f>'инновации+добровольчество0,41'!D309</f>
        <v>0.82</v>
      </c>
    </row>
    <row r="215" spans="1:5" ht="15" customHeight="1" x14ac:dyDescent="0.25">
      <c r="A215" s="546"/>
      <c r="B215" s="545"/>
      <c r="C215" s="112" t="str">
        <f>'инновации+добровольчество0,41'!A310</f>
        <v>ГСМ УАЗ (Масло двигатель)</v>
      </c>
      <c r="D215" s="67" t="str">
        <f>'инновации+добровольчество0,41'!B310</f>
        <v>шт</v>
      </c>
      <c r="E215" s="171">
        <f>'инновации+добровольчество0,41'!D310</f>
        <v>3.28</v>
      </c>
    </row>
    <row r="216" spans="1:5" ht="15" customHeight="1" x14ac:dyDescent="0.25">
      <c r="A216" s="546"/>
      <c r="B216" s="545"/>
      <c r="C216" s="112" t="str">
        <f>'инновации+добровольчество0,41'!A311</f>
        <v>ГСМ Бензин</v>
      </c>
      <c r="D216" s="67" t="str">
        <f>'инновации+добровольчество0,41'!B311</f>
        <v>шт</v>
      </c>
      <c r="E216" s="171">
        <f>'инновации+добровольчество0,41'!D311</f>
        <v>1230</v>
      </c>
    </row>
    <row r="217" spans="1:5" ht="15" hidden="1" customHeight="1" x14ac:dyDescent="0.25">
      <c r="A217" s="546"/>
      <c r="B217" s="545"/>
      <c r="C217" s="112">
        <f>'инновации+добровольчество0,41'!A312</f>
        <v>0</v>
      </c>
      <c r="D217" s="67">
        <f>'инновации+добровольчество0,41'!B312</f>
        <v>0</v>
      </c>
      <c r="E217" s="171">
        <f>'инновации+добровольчество0,41'!D312</f>
        <v>0</v>
      </c>
    </row>
    <row r="218" spans="1:5" ht="15" hidden="1" customHeight="1" x14ac:dyDescent="0.25">
      <c r="A218" s="546"/>
      <c r="B218" s="545"/>
      <c r="C218" s="112">
        <f>'инновации+добровольчество0,41'!A313</f>
        <v>0</v>
      </c>
      <c r="D218" s="67">
        <f>'инновации+добровольчество0,41'!B313</f>
        <v>0</v>
      </c>
      <c r="E218" s="171">
        <f>'инновации+добровольчество0,41'!D313</f>
        <v>0</v>
      </c>
    </row>
    <row r="219" spans="1:5" ht="15" hidden="1" customHeight="1" x14ac:dyDescent="0.25">
      <c r="A219" s="546"/>
      <c r="B219" s="545"/>
      <c r="C219" s="112">
        <f>'инновации+добровольчество0,41'!A314</f>
        <v>0</v>
      </c>
      <c r="D219" s="67">
        <f>'инновации+добровольчество0,41'!B314</f>
        <v>0</v>
      </c>
      <c r="E219" s="171">
        <f>'инновации+добровольчество0,41'!D314</f>
        <v>0</v>
      </c>
    </row>
    <row r="220" spans="1:5" ht="15" hidden="1" customHeight="1" x14ac:dyDescent="0.25">
      <c r="A220" s="546"/>
      <c r="B220" s="545"/>
      <c r="C220" s="112">
        <f>'инновации+добровольчество0,41'!A315</f>
        <v>0</v>
      </c>
      <c r="D220" s="67">
        <f>'инновации+добровольчество0,41'!B315</f>
        <v>0</v>
      </c>
      <c r="E220" s="171">
        <f>'инновации+добровольчество0,41'!D315</f>
        <v>0</v>
      </c>
    </row>
    <row r="221" spans="1:5" ht="15" hidden="1" customHeight="1" x14ac:dyDescent="0.25">
      <c r="A221" s="546"/>
      <c r="B221" s="545"/>
      <c r="C221" s="112">
        <f>'инновации+добровольчество0,41'!A316</f>
        <v>0</v>
      </c>
      <c r="D221" s="67">
        <f>'инновации+добровольчество0,41'!B316</f>
        <v>0</v>
      </c>
      <c r="E221" s="171">
        <f>'инновации+добровольчество0,41'!D316</f>
        <v>0</v>
      </c>
    </row>
    <row r="222" spans="1:5" ht="15" hidden="1" customHeight="1" x14ac:dyDescent="0.25">
      <c r="A222" s="546"/>
      <c r="B222" s="545"/>
      <c r="C222" s="112">
        <f>'инновации+добровольчество0,41'!A317</f>
        <v>0</v>
      </c>
      <c r="D222" s="67">
        <f>'инновации+добровольчество0,41'!B317</f>
        <v>0</v>
      </c>
      <c r="E222" s="171">
        <f>'инновации+добровольчество0,41'!D317</f>
        <v>0</v>
      </c>
    </row>
    <row r="223" spans="1:5" ht="15" hidden="1" customHeight="1" x14ac:dyDescent="0.25">
      <c r="A223" s="546"/>
      <c r="B223" s="545"/>
      <c r="C223" s="112">
        <f>'инновации+добровольчество0,41'!A318</f>
        <v>0</v>
      </c>
      <c r="D223" s="67">
        <f>'инновации+добровольчество0,41'!B318</f>
        <v>0</v>
      </c>
      <c r="E223" s="171">
        <f>'инновации+добровольчество0,41'!D318</f>
        <v>0</v>
      </c>
    </row>
    <row r="224" spans="1:5" ht="15" hidden="1" customHeight="1" x14ac:dyDescent="0.25">
      <c r="A224" s="546"/>
      <c r="B224" s="545"/>
      <c r="C224" s="112">
        <f>'инновации+добровольчество0,41'!A319</f>
        <v>0</v>
      </c>
      <c r="D224" s="67">
        <f>'инновации+добровольчество0,41'!B319</f>
        <v>0</v>
      </c>
      <c r="E224" s="171">
        <f>'инновации+добровольчество0,41'!D319</f>
        <v>0</v>
      </c>
    </row>
    <row r="225" spans="1:5" ht="15" hidden="1" customHeight="1" x14ac:dyDescent="0.25">
      <c r="A225" s="546"/>
      <c r="B225" s="545"/>
      <c r="C225" s="112">
        <f>'инновации+добровольчество0,41'!A320</f>
        <v>0</v>
      </c>
      <c r="D225" s="67">
        <f>'инновации+добровольчество0,41'!B320</f>
        <v>0</v>
      </c>
      <c r="E225" s="171">
        <f>'инновации+добровольчество0,41'!D320</f>
        <v>0</v>
      </c>
    </row>
    <row r="226" spans="1:5" ht="15" hidden="1" customHeight="1" x14ac:dyDescent="0.25">
      <c r="A226" s="546"/>
      <c r="B226" s="545"/>
      <c r="C226" s="112">
        <f>'инновации+добровольчество0,41'!A321</f>
        <v>0</v>
      </c>
      <c r="D226" s="67">
        <f>'инновации+добровольчество0,41'!B321</f>
        <v>0</v>
      </c>
      <c r="E226" s="171">
        <f>'инновации+добровольчество0,41'!D321</f>
        <v>0</v>
      </c>
    </row>
    <row r="227" spans="1:5" ht="15" hidden="1" customHeight="1" x14ac:dyDescent="0.25">
      <c r="A227" s="546"/>
      <c r="B227" s="545"/>
      <c r="C227" s="112">
        <f>'инновации+добровольчество0,41'!A322</f>
        <v>0</v>
      </c>
      <c r="D227" s="67">
        <f>'инновации+добровольчество0,41'!B322</f>
        <v>0</v>
      </c>
      <c r="E227" s="171">
        <f>'инновации+добровольчество0,41'!D322</f>
        <v>0</v>
      </c>
    </row>
    <row r="228" spans="1:5" ht="15" hidden="1" customHeight="1" x14ac:dyDescent="0.25">
      <c r="A228" s="546"/>
      <c r="B228" s="545"/>
      <c r="C228" s="112">
        <f>'инновации+добровольчество0,41'!A323</f>
        <v>0</v>
      </c>
      <c r="D228" s="67">
        <f>'инновации+добровольчество0,41'!B323</f>
        <v>0</v>
      </c>
      <c r="E228" s="171">
        <f>'инновации+добровольчество0,41'!D323</f>
        <v>0</v>
      </c>
    </row>
    <row r="229" spans="1:5" ht="15" hidden="1" customHeight="1" x14ac:dyDescent="0.25">
      <c r="A229" s="546"/>
      <c r="B229" s="545"/>
      <c r="C229" s="112">
        <f>'инновации+добровольчество0,41'!A324</f>
        <v>0</v>
      </c>
      <c r="D229" s="67">
        <f>'инновации+добровольчество0,41'!B324</f>
        <v>0</v>
      </c>
      <c r="E229" s="171">
        <f>'инновации+добровольчество0,41'!D324</f>
        <v>0</v>
      </c>
    </row>
    <row r="230" spans="1:5" hidden="1" x14ac:dyDescent="0.25">
      <c r="A230" s="546"/>
      <c r="B230" s="545"/>
      <c r="C230" s="112">
        <f>'инновации+добровольчество0,41'!A325</f>
        <v>0</v>
      </c>
      <c r="D230" s="67">
        <f>'инновации+добровольчество0,41'!B325</f>
        <v>0</v>
      </c>
      <c r="E230" s="171">
        <f>'инновации+добровольчество0,41'!D325</f>
        <v>0</v>
      </c>
    </row>
    <row r="231" spans="1:5" hidden="1" x14ac:dyDescent="0.25">
      <c r="A231" s="546"/>
      <c r="B231" s="545"/>
      <c r="C231" s="112">
        <f>'инновации+добровольчество0,41'!A326</f>
        <v>0</v>
      </c>
      <c r="D231" s="67">
        <f>'инновации+добровольчество0,41'!B326</f>
        <v>0</v>
      </c>
      <c r="E231" s="171">
        <f>'инновации+добровольчество0,41'!D326</f>
        <v>0</v>
      </c>
    </row>
    <row r="232" spans="1:5" hidden="1" x14ac:dyDescent="0.25">
      <c r="A232" s="546"/>
      <c r="B232" s="545"/>
      <c r="C232" s="112">
        <f>'инновации+добровольчество0,41'!A327</f>
        <v>0</v>
      </c>
      <c r="D232" s="67">
        <f>'инновации+добровольчество0,41'!B327</f>
        <v>0</v>
      </c>
      <c r="E232" s="171">
        <f>'инновации+добровольчество0,41'!D327</f>
        <v>0</v>
      </c>
    </row>
    <row r="233" spans="1:5" hidden="1" x14ac:dyDescent="0.25">
      <c r="A233" s="546"/>
      <c r="B233" s="545"/>
      <c r="C233" s="112">
        <f>'инновации+добровольчество0,41'!A328</f>
        <v>0</v>
      </c>
      <c r="D233" s="67">
        <f>'инновации+добровольчество0,41'!B328</f>
        <v>0</v>
      </c>
      <c r="E233" s="171">
        <f>'инновации+добровольчество0,41'!D328</f>
        <v>0</v>
      </c>
    </row>
    <row r="234" spans="1:5" hidden="1" x14ac:dyDescent="0.25">
      <c r="A234" s="546"/>
      <c r="B234" s="545"/>
      <c r="C234" s="112">
        <f>'инновации+добровольчество0,41'!A329</f>
        <v>0</v>
      </c>
      <c r="D234" s="67">
        <f>'инновации+добровольчество0,41'!B329</f>
        <v>0</v>
      </c>
      <c r="E234" s="171">
        <f>'инновации+добровольчество0,41'!D329</f>
        <v>0</v>
      </c>
    </row>
    <row r="235" spans="1:5" hidden="1" x14ac:dyDescent="0.25">
      <c r="A235" s="546"/>
      <c r="B235" s="545"/>
      <c r="C235" s="112">
        <f>'инновации+добровольчество0,41'!A330</f>
        <v>0</v>
      </c>
      <c r="D235" s="67">
        <f>'инновации+добровольчество0,41'!B330</f>
        <v>0</v>
      </c>
      <c r="E235" s="171">
        <f>'инновации+добровольчество0,41'!D330</f>
        <v>0</v>
      </c>
    </row>
    <row r="236" spans="1:5" hidden="1" x14ac:dyDescent="0.25">
      <c r="A236" s="546"/>
      <c r="B236" s="545"/>
      <c r="C236" s="112">
        <f>'инновации+добровольчество0,41'!A331</f>
        <v>0</v>
      </c>
      <c r="D236" s="67">
        <f>'инновации+добровольчество0,41'!B331</f>
        <v>0</v>
      </c>
      <c r="E236" s="171">
        <f>'инновации+добровольчество0,41'!D331</f>
        <v>0</v>
      </c>
    </row>
    <row r="237" spans="1:5" hidden="1" x14ac:dyDescent="0.25">
      <c r="A237" s="546"/>
      <c r="B237" s="545"/>
      <c r="C237" s="112">
        <f>'инновации+добровольчество0,41'!A332</f>
        <v>0</v>
      </c>
      <c r="D237" s="67">
        <f>'инновации+добровольчество0,41'!B332</f>
        <v>0</v>
      </c>
      <c r="E237" s="171">
        <f>'инновации+добровольчество0,41'!D332</f>
        <v>0</v>
      </c>
    </row>
    <row r="238" spans="1:5" hidden="1" x14ac:dyDescent="0.25">
      <c r="A238" s="546"/>
      <c r="B238" s="545"/>
      <c r="C238" s="112">
        <f>'инновации+добровольчество0,41'!A333</f>
        <v>0</v>
      </c>
      <c r="D238" s="67">
        <f>'инновации+добровольчество0,41'!B333</f>
        <v>0</v>
      </c>
      <c r="E238" s="171">
        <f>'инновации+добровольчество0,41'!D333</f>
        <v>0</v>
      </c>
    </row>
    <row r="239" spans="1:5" hidden="1" x14ac:dyDescent="0.25">
      <c r="A239" s="546"/>
      <c r="B239" s="545"/>
      <c r="C239" s="112">
        <f>'инновации+добровольчество0,41'!A334</f>
        <v>0</v>
      </c>
      <c r="D239" s="67">
        <f>'инновации+добровольчество0,41'!B334</f>
        <v>0</v>
      </c>
      <c r="E239" s="171">
        <f>'инновации+добровольчество0,41'!D334</f>
        <v>0</v>
      </c>
    </row>
    <row r="240" spans="1:5" hidden="1" x14ac:dyDescent="0.25">
      <c r="A240" s="546"/>
      <c r="B240" s="545"/>
      <c r="C240" s="112">
        <f>'инновации+добровольчество0,41'!A335</f>
        <v>0</v>
      </c>
      <c r="D240" s="67">
        <f>'инновации+добровольчество0,41'!B335</f>
        <v>0</v>
      </c>
      <c r="E240" s="171">
        <f>'инновации+добровольчество0,41'!D335</f>
        <v>0</v>
      </c>
    </row>
    <row r="241" spans="1:5" hidden="1" x14ac:dyDescent="0.25">
      <c r="A241" s="546"/>
      <c r="B241" s="545"/>
      <c r="C241" s="112">
        <f>'инновации+добровольчество0,41'!A336</f>
        <v>0</v>
      </c>
      <c r="D241" s="67">
        <f>'инновации+добровольчество0,41'!B336</f>
        <v>0</v>
      </c>
      <c r="E241" s="171">
        <f>'инновации+добровольчество0,41'!D336</f>
        <v>0</v>
      </c>
    </row>
    <row r="242" spans="1:5" hidden="1" x14ac:dyDescent="0.25">
      <c r="A242" s="546"/>
      <c r="B242" s="545"/>
      <c r="C242" s="112">
        <f>'инновации+добровольчество0,41'!A337</f>
        <v>0</v>
      </c>
      <c r="D242" s="67">
        <f>'инновации+добровольчество0,41'!B337</f>
        <v>0</v>
      </c>
      <c r="E242" s="171">
        <f>'инновации+добровольчество0,41'!D337</f>
        <v>0</v>
      </c>
    </row>
    <row r="243" spans="1:5" hidden="1" x14ac:dyDescent="0.25">
      <c r="A243" s="546"/>
      <c r="B243" s="545"/>
      <c r="C243" s="112">
        <f>'инновации+добровольчество0,41'!A338</f>
        <v>0</v>
      </c>
      <c r="D243" s="67">
        <f>'инновации+добровольчество0,41'!B338</f>
        <v>0</v>
      </c>
      <c r="E243" s="171">
        <f>'инновации+добровольчество0,41'!D338</f>
        <v>0</v>
      </c>
    </row>
    <row r="244" spans="1:5" hidden="1" x14ac:dyDescent="0.25">
      <c r="A244" s="546"/>
      <c r="B244" s="545"/>
      <c r="C244" s="112">
        <f>'инновации+добровольчество0,41'!A339</f>
        <v>0</v>
      </c>
      <c r="D244" s="67">
        <f>'инновации+добровольчество0,41'!B339</f>
        <v>0</v>
      </c>
      <c r="E244" s="171">
        <f>'инновации+добровольчество0,41'!D339</f>
        <v>0</v>
      </c>
    </row>
    <row r="245" spans="1:5" hidden="1" x14ac:dyDescent="0.25">
      <c r="A245" s="546"/>
      <c r="B245" s="545"/>
      <c r="C245" s="112">
        <f>'инновации+добровольчество0,41'!A340</f>
        <v>0</v>
      </c>
      <c r="D245" s="67">
        <f>'инновации+добровольчество0,41'!B340</f>
        <v>0</v>
      </c>
      <c r="E245" s="171">
        <f>'инновации+добровольчество0,41'!D340</f>
        <v>0</v>
      </c>
    </row>
    <row r="246" spans="1:5" hidden="1" x14ac:dyDescent="0.25">
      <c r="A246" s="546"/>
      <c r="B246" s="545"/>
      <c r="C246" s="112">
        <f>'инновации+добровольчество0,41'!A341</f>
        <v>0</v>
      </c>
      <c r="D246" s="67">
        <f>'инновации+добровольчество0,41'!B341</f>
        <v>0</v>
      </c>
      <c r="E246" s="171">
        <f>'инновации+добровольчество0,41'!D341</f>
        <v>0</v>
      </c>
    </row>
    <row r="247" spans="1:5" hidden="1" x14ac:dyDescent="0.25">
      <c r="A247" s="546"/>
      <c r="B247" s="545"/>
      <c r="C247" s="112">
        <f>'инновации+добровольчество0,41'!A342</f>
        <v>0</v>
      </c>
      <c r="D247" s="67">
        <f>'инновации+добровольчество0,41'!B342</f>
        <v>0</v>
      </c>
      <c r="E247" s="171">
        <f>'инновации+добровольчество0,41'!D342</f>
        <v>0</v>
      </c>
    </row>
    <row r="248" spans="1:5" hidden="1" x14ac:dyDescent="0.25">
      <c r="A248" s="546"/>
      <c r="B248" s="545"/>
      <c r="C248" s="112">
        <f>'инновации+добровольчество0,41'!A343</f>
        <v>0</v>
      </c>
      <c r="D248" s="67">
        <f>'инновации+добровольчество0,41'!B343</f>
        <v>0</v>
      </c>
      <c r="E248" s="171">
        <f>'инновации+добровольчество0,41'!D343</f>
        <v>0</v>
      </c>
    </row>
    <row r="249" spans="1:5" hidden="1" x14ac:dyDescent="0.25">
      <c r="A249" s="546"/>
      <c r="B249" s="545"/>
      <c r="C249" s="112">
        <f>'инновации+добровольчество0,41'!A344</f>
        <v>0</v>
      </c>
      <c r="D249" s="67">
        <f>'инновации+добровольчество0,41'!B344</f>
        <v>0</v>
      </c>
      <c r="E249" s="171">
        <f>'инновации+добровольчество0,41'!D344</f>
        <v>0</v>
      </c>
    </row>
    <row r="250" spans="1:5" hidden="1" x14ac:dyDescent="0.25">
      <c r="A250" s="546"/>
      <c r="B250" s="545"/>
      <c r="C250" s="112">
        <f>'инновации+добровольчество0,41'!A345</f>
        <v>0</v>
      </c>
      <c r="D250" s="67">
        <f>'инновации+добровольчество0,41'!B345</f>
        <v>0</v>
      </c>
      <c r="E250" s="171">
        <f>'инновации+добровольчество0,41'!D345</f>
        <v>0</v>
      </c>
    </row>
    <row r="251" spans="1:5" hidden="1" x14ac:dyDescent="0.25">
      <c r="A251" s="546"/>
      <c r="B251" s="545"/>
      <c r="C251" s="112">
        <f>'инновации+добровольчество0,41'!A346</f>
        <v>0</v>
      </c>
      <c r="D251" s="67">
        <f>'инновации+добровольчество0,41'!B346</f>
        <v>0</v>
      </c>
      <c r="E251" s="171">
        <f>'инновации+добровольчество0,41'!D346</f>
        <v>0</v>
      </c>
    </row>
    <row r="252" spans="1:5" hidden="1" x14ac:dyDescent="0.25">
      <c r="A252" s="546"/>
      <c r="B252" s="545"/>
      <c r="C252" s="112">
        <f>'инновации+добровольчество0,41'!A347</f>
        <v>0</v>
      </c>
      <c r="D252" s="67">
        <f>'инновации+добровольчество0,41'!B347</f>
        <v>0</v>
      </c>
      <c r="E252" s="171">
        <f>'инновации+добровольчество0,41'!D347</f>
        <v>0</v>
      </c>
    </row>
    <row r="253" spans="1:5" hidden="1" x14ac:dyDescent="0.25">
      <c r="A253" s="546"/>
      <c r="B253" s="545"/>
      <c r="C253" s="112">
        <f>'инновации+добровольчество0,41'!A348</f>
        <v>0</v>
      </c>
      <c r="D253" s="67">
        <f>'инновации+добровольчество0,41'!B348</f>
        <v>0</v>
      </c>
      <c r="E253" s="171">
        <f>'инновации+добровольчество0,41'!D348</f>
        <v>0</v>
      </c>
    </row>
    <row r="254" spans="1:5" hidden="1" x14ac:dyDescent="0.25">
      <c r="A254" s="546"/>
      <c r="B254" s="545"/>
      <c r="C254" s="112">
        <f>'инновации+добровольчество0,41'!A349</f>
        <v>0</v>
      </c>
      <c r="D254" s="67">
        <f>'инновации+добровольчество0,41'!B349</f>
        <v>0</v>
      </c>
      <c r="E254" s="171">
        <f>'инновации+добровольчество0,41'!D349</f>
        <v>0</v>
      </c>
    </row>
    <row r="255" spans="1:5" hidden="1" x14ac:dyDescent="0.25">
      <c r="A255" s="546"/>
      <c r="B255" s="545"/>
      <c r="C255" s="112">
        <f>'инновации+добровольчество0,41'!A350</f>
        <v>0</v>
      </c>
      <c r="D255" s="67">
        <f>'инновации+добровольчество0,41'!B350</f>
        <v>0</v>
      </c>
      <c r="E255" s="171">
        <f>'инновации+добровольчество0,41'!D350</f>
        <v>0</v>
      </c>
    </row>
    <row r="256" spans="1:5" hidden="1" x14ac:dyDescent="0.25">
      <c r="A256" s="546"/>
      <c r="B256" s="545"/>
      <c r="C256" s="112">
        <f>'инновации+добровольчество0,41'!A351</f>
        <v>0</v>
      </c>
      <c r="D256" s="67">
        <f>'инновации+добровольчество0,41'!B351</f>
        <v>0</v>
      </c>
      <c r="E256" s="171">
        <f>'инновации+добровольчество0,41'!D351</f>
        <v>0</v>
      </c>
    </row>
    <row r="257" spans="1:5" hidden="1" x14ac:dyDescent="0.25">
      <c r="A257" s="546"/>
      <c r="B257" s="545"/>
      <c r="C257" s="112">
        <f>'инновации+добровольчество0,41'!A352</f>
        <v>0</v>
      </c>
      <c r="D257" s="67">
        <f>'инновации+добровольчество0,41'!B352</f>
        <v>0</v>
      </c>
      <c r="E257" s="171">
        <f>'инновации+добровольчество0,41'!D352</f>
        <v>0</v>
      </c>
    </row>
    <row r="258" spans="1:5" hidden="1" x14ac:dyDescent="0.25">
      <c r="A258" s="546"/>
      <c r="B258" s="545"/>
      <c r="C258" s="112">
        <f>'инновации+добровольчество0,41'!A353</f>
        <v>0</v>
      </c>
      <c r="D258" s="67">
        <f>'инновации+добровольчество0,41'!B353</f>
        <v>0</v>
      </c>
      <c r="E258" s="171">
        <f>'инновации+добровольчество0,41'!D353</f>
        <v>0</v>
      </c>
    </row>
    <row r="259" spans="1:5" hidden="1" x14ac:dyDescent="0.25">
      <c r="A259" s="546"/>
      <c r="B259" s="545"/>
      <c r="C259" s="112">
        <f>'инновации+добровольчество0,41'!A354</f>
        <v>0</v>
      </c>
      <c r="D259" s="67">
        <f>'инновации+добровольчество0,41'!B354</f>
        <v>0</v>
      </c>
      <c r="E259" s="171">
        <f>'инновации+добровольчество0,41'!D354</f>
        <v>0</v>
      </c>
    </row>
    <row r="260" spans="1:5" hidden="1" x14ac:dyDescent="0.25">
      <c r="A260" s="546"/>
      <c r="B260" s="545"/>
      <c r="C260" s="112">
        <f>'инновации+добровольчество0,41'!A355</f>
        <v>0</v>
      </c>
      <c r="D260" s="67">
        <f>'инновации+добровольчество0,41'!B355</f>
        <v>0</v>
      </c>
      <c r="E260" s="171">
        <f>'инновации+добровольчество0,41'!D355</f>
        <v>0</v>
      </c>
    </row>
    <row r="261" spans="1:5" hidden="1" x14ac:dyDescent="0.25">
      <c r="A261" s="546"/>
      <c r="B261" s="545"/>
      <c r="C261" s="112">
        <f>'инновации+добровольчество0,41'!A356</f>
        <v>0</v>
      </c>
      <c r="D261" s="67">
        <f>'инновации+добровольчество0,41'!B356</f>
        <v>0</v>
      </c>
      <c r="E261" s="171">
        <f>'инновации+добровольчество0,41'!D356</f>
        <v>0</v>
      </c>
    </row>
    <row r="262" spans="1:5" hidden="1" x14ac:dyDescent="0.25">
      <c r="A262" s="546"/>
      <c r="B262" s="545"/>
      <c r="C262" s="112">
        <f>'инновации+добровольчество0,41'!A357</f>
        <v>0</v>
      </c>
      <c r="D262" s="67">
        <f>'инновации+добровольчество0,41'!B357</f>
        <v>0</v>
      </c>
      <c r="E262" s="171">
        <f>'инновации+добровольчество0,41'!D357</f>
        <v>0</v>
      </c>
    </row>
    <row r="263" spans="1:5" hidden="1" x14ac:dyDescent="0.25">
      <c r="A263" s="546"/>
      <c r="B263" s="545"/>
      <c r="C263" s="112">
        <f>'инновации+добровольчество0,41'!A358</f>
        <v>0</v>
      </c>
      <c r="D263" s="67">
        <f>'инновации+добровольчество0,41'!B358</f>
        <v>0</v>
      </c>
      <c r="E263" s="171">
        <f>'инновации+добровольчество0,41'!D358</f>
        <v>0</v>
      </c>
    </row>
    <row r="264" spans="1:5" hidden="1" x14ac:dyDescent="0.25">
      <c r="A264" s="546"/>
      <c r="B264" s="545"/>
      <c r="C264" s="112">
        <f>'инновации+добровольчество0,41'!A359</f>
        <v>0</v>
      </c>
      <c r="D264" s="67">
        <f>'инновации+добровольчество0,41'!B359</f>
        <v>0</v>
      </c>
      <c r="E264" s="171">
        <f>'инновации+добровольчество0,41'!D359</f>
        <v>0</v>
      </c>
    </row>
    <row r="265" spans="1:5" hidden="1" x14ac:dyDescent="0.25">
      <c r="A265" s="546"/>
      <c r="B265" s="545"/>
      <c r="C265" s="112">
        <f>'инновации+добровольчество0,41'!A360</f>
        <v>0</v>
      </c>
      <c r="D265" s="67">
        <f>'инновации+добровольчество0,41'!B360</f>
        <v>0</v>
      </c>
      <c r="E265" s="171">
        <f>'инновации+добровольчество0,41'!D360</f>
        <v>0</v>
      </c>
    </row>
    <row r="266" spans="1:5" hidden="1" x14ac:dyDescent="0.25">
      <c r="A266" s="546"/>
      <c r="B266" s="545"/>
      <c r="C266" s="112">
        <f>'инновации+добровольчество0,41'!A361</f>
        <v>0</v>
      </c>
      <c r="D266" s="67">
        <f>'инновации+добровольчество0,41'!B361</f>
        <v>0</v>
      </c>
      <c r="E266" s="171">
        <f>'инновации+добровольчество0,41'!D361</f>
        <v>0</v>
      </c>
    </row>
    <row r="267" spans="1:5" hidden="1" x14ac:dyDescent="0.25">
      <c r="A267" s="546"/>
      <c r="B267" s="545"/>
      <c r="C267" s="112">
        <f>'инновации+добровольчество0,41'!A362</f>
        <v>0</v>
      </c>
      <c r="D267" s="67">
        <f>'инновации+добровольчество0,41'!B362</f>
        <v>0</v>
      </c>
      <c r="E267" s="171">
        <f>'инновации+добровольчество0,41'!D362</f>
        <v>0</v>
      </c>
    </row>
    <row r="268" spans="1:5" hidden="1" x14ac:dyDescent="0.25">
      <c r="A268" s="546"/>
      <c r="B268" s="545"/>
      <c r="C268" s="112">
        <f>'инновации+добровольчество0,41'!A363</f>
        <v>0</v>
      </c>
      <c r="D268" s="67">
        <f>'инновации+добровольчество0,41'!B363</f>
        <v>0</v>
      </c>
      <c r="E268" s="171">
        <f>'инновации+добровольчество0,41'!D363</f>
        <v>0</v>
      </c>
    </row>
    <row r="269" spans="1:5" hidden="1" x14ac:dyDescent="0.25">
      <c r="A269" s="546"/>
      <c r="B269" s="545"/>
      <c r="C269" s="112">
        <f>'инновации+добровольчество0,41'!A364</f>
        <v>0</v>
      </c>
      <c r="D269" s="67">
        <f>'инновации+добровольчество0,41'!B364</f>
        <v>0</v>
      </c>
      <c r="E269" s="171">
        <f>'инновации+добровольчество0,41'!D364</f>
        <v>0</v>
      </c>
    </row>
    <row r="270" spans="1:5" hidden="1" x14ac:dyDescent="0.25">
      <c r="A270" s="546"/>
      <c r="B270" s="545"/>
      <c r="C270" s="112">
        <f>'инновации+добровольчество0,41'!A365</f>
        <v>0</v>
      </c>
      <c r="D270" s="67">
        <f>'инновации+добровольчество0,41'!B365</f>
        <v>0</v>
      </c>
      <c r="E270" s="171">
        <f>'инновации+добровольчество0,41'!D365</f>
        <v>0</v>
      </c>
    </row>
    <row r="271" spans="1:5" hidden="1" x14ac:dyDescent="0.25">
      <c r="A271" s="546"/>
      <c r="B271" s="545"/>
      <c r="C271" s="112">
        <f>'инновации+добровольчество0,41'!A366</f>
        <v>0</v>
      </c>
      <c r="D271" s="67">
        <f>'инновации+добровольчество0,41'!B366</f>
        <v>0</v>
      </c>
      <c r="E271" s="171">
        <f>'инновации+добровольчество0,41'!D366</f>
        <v>0</v>
      </c>
    </row>
    <row r="272" spans="1:5" hidden="1" x14ac:dyDescent="0.25">
      <c r="A272" s="546"/>
      <c r="B272" s="545"/>
      <c r="C272" s="112">
        <f>'инновации+добровольчество0,41'!A367</f>
        <v>0</v>
      </c>
      <c r="D272" s="67">
        <f>'инновации+добровольчество0,41'!B367</f>
        <v>0</v>
      </c>
      <c r="E272" s="171">
        <f>'инновации+добровольчество0,41'!D367</f>
        <v>0</v>
      </c>
    </row>
    <row r="273" spans="1:5" hidden="1" x14ac:dyDescent="0.25">
      <c r="A273" s="546"/>
      <c r="B273" s="545"/>
      <c r="C273" s="112">
        <f>'инновации+добровольчество0,41'!A368</f>
        <v>0</v>
      </c>
      <c r="D273" s="67">
        <f>'инновации+добровольчество0,41'!B368</f>
        <v>0</v>
      </c>
      <c r="E273" s="171">
        <f>'инновации+добровольчество0,41'!D368</f>
        <v>0</v>
      </c>
    </row>
    <row r="274" spans="1:5" hidden="1" x14ac:dyDescent="0.25">
      <c r="A274" s="546"/>
      <c r="B274" s="545"/>
      <c r="C274" s="112">
        <f>'инновации+добровольчество0,41'!A369</f>
        <v>0</v>
      </c>
      <c r="D274" s="67">
        <f>'инновации+добровольчество0,41'!B369</f>
        <v>0</v>
      </c>
      <c r="E274" s="171">
        <f>'инновации+добровольчество0,41'!D369</f>
        <v>0</v>
      </c>
    </row>
    <row r="275" spans="1:5" hidden="1" x14ac:dyDescent="0.25">
      <c r="A275" s="546"/>
      <c r="B275" s="545"/>
      <c r="C275" s="112">
        <f>'инновации+добровольчество0,41'!A370</f>
        <v>0</v>
      </c>
      <c r="D275" s="67">
        <f>'инновации+добровольчество0,41'!B370</f>
        <v>0</v>
      </c>
      <c r="E275" s="171">
        <f>'инновации+добровольчество0,41'!D370</f>
        <v>0</v>
      </c>
    </row>
    <row r="276" spans="1:5" hidden="1" x14ac:dyDescent="0.25">
      <c r="A276" s="546"/>
      <c r="B276" s="545"/>
      <c r="C276" s="112">
        <f>'инновации+добровольчество0,41'!A371</f>
        <v>0</v>
      </c>
      <c r="D276" s="67">
        <f>'инновации+добровольчество0,41'!B371</f>
        <v>0</v>
      </c>
      <c r="E276" s="171">
        <f>'инновации+добровольчество0,41'!D371</f>
        <v>0</v>
      </c>
    </row>
    <row r="277" spans="1:5" hidden="1" x14ac:dyDescent="0.25">
      <c r="A277" s="546"/>
      <c r="B277" s="545"/>
      <c r="C277" s="112">
        <f>'инновации+добровольчество0,41'!A372</f>
        <v>0</v>
      </c>
      <c r="D277" s="67">
        <f>'инновации+добровольчество0,41'!B372</f>
        <v>0</v>
      </c>
      <c r="E277" s="171">
        <f>'инновации+добровольчество0,41'!D372</f>
        <v>0</v>
      </c>
    </row>
    <row r="278" spans="1:5" hidden="1" x14ac:dyDescent="0.25">
      <c r="A278" s="546"/>
      <c r="B278" s="545"/>
      <c r="C278" s="112">
        <f>'инновации+добровольчество0,41'!A373</f>
        <v>0</v>
      </c>
      <c r="D278" s="67">
        <f>'инновации+добровольчество0,41'!B373</f>
        <v>0</v>
      </c>
      <c r="E278" s="171">
        <f>'инновации+добровольчество0,41'!D373</f>
        <v>0</v>
      </c>
    </row>
    <row r="279" spans="1:5" hidden="1" x14ac:dyDescent="0.25">
      <c r="A279" s="546"/>
      <c r="B279" s="545"/>
      <c r="C279" s="112">
        <f>'инновации+добровольчество0,41'!A374</f>
        <v>0</v>
      </c>
      <c r="D279" s="67">
        <f>'инновации+добровольчество0,41'!B374</f>
        <v>0</v>
      </c>
      <c r="E279" s="171">
        <f>'инновации+добровольчество0,41'!D374</f>
        <v>0</v>
      </c>
    </row>
    <row r="280" spans="1:5" hidden="1" x14ac:dyDescent="0.25">
      <c r="A280" s="546"/>
      <c r="B280" s="545"/>
      <c r="C280" s="112">
        <f>'инновации+добровольчество0,41'!A375</f>
        <v>0</v>
      </c>
      <c r="D280" s="67">
        <f>'инновации+добровольчество0,41'!B375</f>
        <v>0</v>
      </c>
      <c r="E280" s="171">
        <f>'инновации+добровольчество0,41'!D375</f>
        <v>0</v>
      </c>
    </row>
    <row r="281" spans="1:5" hidden="1" x14ac:dyDescent="0.25">
      <c r="A281" s="546"/>
      <c r="B281" s="545"/>
      <c r="C281" s="112">
        <f>'инновации+добровольчество0,41'!A376</f>
        <v>0</v>
      </c>
      <c r="D281" s="67">
        <f>'инновации+добровольчество0,41'!B376</f>
        <v>0</v>
      </c>
      <c r="E281" s="171">
        <f>'инновации+добровольчество0,41'!D376</f>
        <v>0</v>
      </c>
    </row>
    <row r="282" spans="1:5" hidden="1" x14ac:dyDescent="0.25">
      <c r="A282" s="546"/>
      <c r="B282" s="545"/>
      <c r="C282" s="112">
        <f>'инновации+добровольчество0,41'!A377</f>
        <v>0</v>
      </c>
      <c r="D282" s="67">
        <f>'инновации+добровольчество0,41'!B377</f>
        <v>0</v>
      </c>
      <c r="E282" s="171">
        <f>'инновации+добровольчество0,41'!D377</f>
        <v>0</v>
      </c>
    </row>
    <row r="283" spans="1:5" hidden="1" x14ac:dyDescent="0.25">
      <c r="A283" s="546"/>
      <c r="B283" s="545"/>
      <c r="C283" s="112">
        <f>'инновации+добровольчество0,41'!A378</f>
        <v>0</v>
      </c>
      <c r="D283" s="67">
        <f>'инновации+добровольчество0,41'!B378</f>
        <v>0</v>
      </c>
      <c r="E283" s="171">
        <f>'инновации+добровольчество0,41'!D378</f>
        <v>0</v>
      </c>
    </row>
    <row r="284" spans="1:5" hidden="1" x14ac:dyDescent="0.25">
      <c r="A284" s="546"/>
      <c r="B284" s="545"/>
      <c r="C284" s="112">
        <f>'инновации+добровольчество0,41'!A379</f>
        <v>0</v>
      </c>
      <c r="D284" s="67">
        <f>'инновации+добровольчество0,41'!B379</f>
        <v>0</v>
      </c>
      <c r="E284" s="171">
        <f>'инновации+добровольчество0,41'!D379</f>
        <v>0</v>
      </c>
    </row>
    <row r="285" spans="1:5" hidden="1" x14ac:dyDescent="0.25">
      <c r="A285" s="546"/>
      <c r="B285" s="545"/>
      <c r="C285" s="112">
        <f>'инновации+добровольчество0,41'!A380</f>
        <v>0</v>
      </c>
      <c r="D285" s="67">
        <f>'инновации+добровольчество0,41'!B380</f>
        <v>0</v>
      </c>
      <c r="E285" s="171">
        <f>'инновации+добровольчество0,41'!D380</f>
        <v>0</v>
      </c>
    </row>
    <row r="286" spans="1:5" hidden="1" x14ac:dyDescent="0.25">
      <c r="A286" s="546"/>
      <c r="B286" s="545"/>
      <c r="C286" s="112">
        <f>'инновации+добровольчество0,41'!A381</f>
        <v>0</v>
      </c>
      <c r="D286" s="67">
        <f>'инновации+добровольчество0,41'!B381</f>
        <v>0</v>
      </c>
      <c r="E286" s="171">
        <f>'инновации+добровольчество0,41'!D381</f>
        <v>0</v>
      </c>
    </row>
    <row r="287" spans="1:5" hidden="1" x14ac:dyDescent="0.25">
      <c r="A287" s="546"/>
      <c r="B287" s="545"/>
      <c r="C287" s="112">
        <f>'инновации+добровольчество0,41'!A382</f>
        <v>0</v>
      </c>
      <c r="D287" s="67">
        <f>'инновации+добровольчество0,41'!B382</f>
        <v>0</v>
      </c>
      <c r="E287" s="171">
        <f>'инновации+добровольчество0,41'!D382</f>
        <v>0</v>
      </c>
    </row>
    <row r="288" spans="1:5" hidden="1" x14ac:dyDescent="0.25">
      <c r="A288" s="546"/>
      <c r="B288" s="545"/>
      <c r="C288" s="112">
        <f>'инновации+добровольчество0,41'!A383</f>
        <v>0</v>
      </c>
      <c r="D288" s="67">
        <f>'инновации+добровольчество0,41'!B383</f>
        <v>0</v>
      </c>
      <c r="E288" s="171">
        <f>'инновации+добровольчество0,41'!D383</f>
        <v>0</v>
      </c>
    </row>
    <row r="289" spans="1:5" hidden="1" x14ac:dyDescent="0.25">
      <c r="A289" s="546"/>
      <c r="B289" s="545"/>
      <c r="C289" s="112">
        <f>'инновации+добровольчество0,41'!A384</f>
        <v>0</v>
      </c>
      <c r="D289" s="67">
        <f>'инновации+добровольчество0,41'!B384</f>
        <v>0</v>
      </c>
      <c r="E289" s="171">
        <f>'инновации+добровольчество0,41'!D384</f>
        <v>0</v>
      </c>
    </row>
    <row r="290" spans="1:5" hidden="1" x14ac:dyDescent="0.25">
      <c r="A290" s="546"/>
      <c r="B290" s="545"/>
      <c r="C290" s="112">
        <f>'инновации+добровольчество0,41'!A385</f>
        <v>0</v>
      </c>
      <c r="D290" s="67">
        <f>'инновации+добровольчество0,41'!B385</f>
        <v>0</v>
      </c>
      <c r="E290" s="171">
        <f>'инновации+добровольчество0,41'!D385</f>
        <v>0</v>
      </c>
    </row>
    <row r="291" spans="1:5" hidden="1" x14ac:dyDescent="0.25">
      <c r="A291" s="546"/>
      <c r="B291" s="545"/>
      <c r="C291" s="112">
        <f>'инновации+добровольчество0,41'!A386</f>
        <v>0</v>
      </c>
      <c r="D291" s="67">
        <f>'инновации+добровольчество0,41'!B386</f>
        <v>0</v>
      </c>
      <c r="E291" s="171">
        <f>'инновации+добровольчество0,41'!D386</f>
        <v>0</v>
      </c>
    </row>
    <row r="292" spans="1:5" hidden="1" x14ac:dyDescent="0.25">
      <c r="A292" s="546"/>
      <c r="B292" s="545"/>
      <c r="C292" s="112">
        <f>'инновации+добровольчество0,41'!A387</f>
        <v>0</v>
      </c>
      <c r="D292" s="67">
        <f>'инновации+добровольчество0,41'!B387</f>
        <v>0</v>
      </c>
      <c r="E292" s="171">
        <f>'инновации+добровольчество0,41'!D387</f>
        <v>0</v>
      </c>
    </row>
    <row r="293" spans="1:5" hidden="1" x14ac:dyDescent="0.25">
      <c r="A293" s="546"/>
      <c r="B293" s="545"/>
      <c r="C293" s="112">
        <f>'инновации+добровольчество0,41'!A388</f>
        <v>0</v>
      </c>
      <c r="D293" s="67">
        <f>'инновации+добровольчество0,41'!B388</f>
        <v>0</v>
      </c>
      <c r="E293" s="171">
        <f>'инновации+добровольчество0,41'!D388</f>
        <v>0</v>
      </c>
    </row>
    <row r="294" spans="1:5" hidden="1" x14ac:dyDescent="0.25">
      <c r="A294" s="546"/>
      <c r="B294" s="545"/>
      <c r="C294" s="112">
        <f>'инновации+добровольчество0,41'!A389</f>
        <v>0</v>
      </c>
      <c r="D294" s="67">
        <f>'инновации+добровольчество0,41'!B389</f>
        <v>0</v>
      </c>
      <c r="E294" s="171">
        <f>'инновации+добровольчество0,41'!D389</f>
        <v>0</v>
      </c>
    </row>
    <row r="295" spans="1:5" hidden="1" x14ac:dyDescent="0.25">
      <c r="A295" s="546"/>
      <c r="B295" s="545"/>
      <c r="C295" s="112">
        <f>'инновации+добровольчество0,41'!A390</f>
        <v>0</v>
      </c>
      <c r="D295" s="67">
        <f>'инновации+добровольчество0,41'!B390</f>
        <v>0</v>
      </c>
      <c r="E295" s="171">
        <f>'инновации+добровольчество0,41'!D390</f>
        <v>0</v>
      </c>
    </row>
    <row r="296" spans="1:5" hidden="1" x14ac:dyDescent="0.25">
      <c r="A296" s="546"/>
      <c r="B296" s="545"/>
      <c r="C296" s="112">
        <f>'инновации+добровольчество0,41'!A391</f>
        <v>0</v>
      </c>
      <c r="D296" s="67">
        <f>'инновации+добровольчество0,41'!B391</f>
        <v>0</v>
      </c>
      <c r="E296" s="171">
        <f>'инновации+добровольчество0,41'!D391</f>
        <v>0</v>
      </c>
    </row>
    <row r="297" spans="1:5" hidden="1" x14ac:dyDescent="0.25">
      <c r="A297" s="546"/>
      <c r="B297" s="545"/>
      <c r="C297" s="112">
        <f>'инновации+добровольчество0,41'!A392</f>
        <v>0</v>
      </c>
      <c r="D297" s="67">
        <f>'инновации+добровольчество0,41'!B392</f>
        <v>0</v>
      </c>
      <c r="E297" s="171">
        <f>'инновации+добровольчество0,41'!D392</f>
        <v>0</v>
      </c>
    </row>
    <row r="298" spans="1:5" hidden="1" x14ac:dyDescent="0.25">
      <c r="A298" s="546"/>
      <c r="B298" s="545"/>
      <c r="C298" s="112">
        <f>'инновации+добровольчество0,41'!A393</f>
        <v>0</v>
      </c>
      <c r="D298" s="67">
        <f>'инновации+добровольчество0,41'!B393</f>
        <v>0</v>
      </c>
      <c r="E298" s="171">
        <f>'инновации+добровольчество0,41'!D393</f>
        <v>0</v>
      </c>
    </row>
    <row r="299" spans="1:5" hidden="1" x14ac:dyDescent="0.25">
      <c r="A299" s="546"/>
      <c r="B299" s="545"/>
      <c r="C299" s="112">
        <f>'инновации+добровольчество0,41'!A394</f>
        <v>0</v>
      </c>
      <c r="D299" s="67">
        <f>'инновации+добровольчество0,41'!B394</f>
        <v>0</v>
      </c>
      <c r="E299" s="171">
        <f>'инновации+добровольчество0,41'!D394</f>
        <v>0</v>
      </c>
    </row>
    <row r="300" spans="1:5" hidden="1" x14ac:dyDescent="0.25">
      <c r="A300" s="546"/>
      <c r="B300" s="545"/>
      <c r="C300" s="112">
        <f>'инновации+добровольчество0,41'!A395</f>
        <v>0</v>
      </c>
      <c r="D300" s="67">
        <f>'инновации+добровольчество0,41'!B395</f>
        <v>0</v>
      </c>
      <c r="E300" s="171">
        <f>'инновации+добровольчество0,41'!D395</f>
        <v>0</v>
      </c>
    </row>
    <row r="301" spans="1:5" hidden="1" x14ac:dyDescent="0.25">
      <c r="A301" s="546"/>
      <c r="B301" s="545"/>
      <c r="C301" s="112">
        <f>'инновации+добровольчество0,41'!A396</f>
        <v>0</v>
      </c>
      <c r="D301" s="67">
        <f>'инновации+добровольчество0,41'!B396</f>
        <v>0</v>
      </c>
      <c r="E301" s="171">
        <f>'инновации+добровольчество0,41'!D396</f>
        <v>0</v>
      </c>
    </row>
    <row r="302" spans="1:5" hidden="1" x14ac:dyDescent="0.25">
      <c r="A302" s="546"/>
      <c r="B302" s="545"/>
      <c r="C302" s="112">
        <f>'инновации+добровольчество0,41'!A397</f>
        <v>0</v>
      </c>
      <c r="D302" s="67">
        <f>'инновации+добровольчество0,41'!B397</f>
        <v>0</v>
      </c>
      <c r="E302" s="171">
        <f>'инновации+добровольчество0,41'!D397</f>
        <v>0</v>
      </c>
    </row>
    <row r="303" spans="1:5" hidden="1" x14ac:dyDescent="0.25">
      <c r="A303" s="546"/>
      <c r="B303" s="545"/>
      <c r="C303" s="112">
        <f>'инновации+добровольчество0,41'!A398</f>
        <v>0</v>
      </c>
      <c r="D303" s="67">
        <f>'инновации+добровольчество0,41'!B398</f>
        <v>0</v>
      </c>
      <c r="E303" s="171">
        <f>'инновации+добровольчество0,41'!D398</f>
        <v>0</v>
      </c>
    </row>
    <row r="304" spans="1:5" hidden="1" x14ac:dyDescent="0.25">
      <c r="A304" s="546"/>
      <c r="B304" s="545"/>
      <c r="C304" s="112">
        <f>'инновации+добровольчество0,41'!A399</f>
        <v>0</v>
      </c>
      <c r="D304" s="67">
        <f>'инновации+добровольчество0,41'!B399</f>
        <v>0</v>
      </c>
      <c r="E304" s="171">
        <f>'инновации+добровольчество0,41'!D399</f>
        <v>0</v>
      </c>
    </row>
    <row r="305" spans="1:5" hidden="1" x14ac:dyDescent="0.25">
      <c r="A305" s="546"/>
      <c r="B305" s="545"/>
      <c r="C305" s="112">
        <f>'инновации+добровольчество0,41'!A400</f>
        <v>0</v>
      </c>
      <c r="D305" s="67">
        <f>'инновации+добровольчество0,41'!B400</f>
        <v>0</v>
      </c>
      <c r="E305" s="171">
        <f>'инновации+добровольчество0,41'!D400</f>
        <v>0</v>
      </c>
    </row>
    <row r="306" spans="1:5" hidden="1" x14ac:dyDescent="0.25">
      <c r="A306" s="546"/>
      <c r="B306" s="545"/>
      <c r="C306" s="112">
        <f>'инновации+добровольчество0,41'!A401</f>
        <v>0</v>
      </c>
      <c r="D306" s="67">
        <f>'инновации+добровольчество0,41'!B401</f>
        <v>0</v>
      </c>
      <c r="E306" s="171">
        <f>'инновации+добровольчество0,41'!D401</f>
        <v>0</v>
      </c>
    </row>
    <row r="307" spans="1:5" hidden="1" x14ac:dyDescent="0.25">
      <c r="A307" s="546"/>
      <c r="B307" s="545"/>
      <c r="C307" s="112">
        <f>'инновации+добровольчество0,41'!A402</f>
        <v>0</v>
      </c>
      <c r="D307" s="67">
        <f>'инновации+добровольчество0,41'!B402</f>
        <v>0</v>
      </c>
      <c r="E307" s="171">
        <f>'инновации+добровольчество0,41'!D402</f>
        <v>0</v>
      </c>
    </row>
    <row r="308" spans="1:5" hidden="1" x14ac:dyDescent="0.25">
      <c r="A308" s="546"/>
      <c r="B308" s="545"/>
      <c r="C308" s="112">
        <f>'инновации+добровольчество0,41'!A403</f>
        <v>0</v>
      </c>
      <c r="D308" s="67">
        <f>'инновации+добровольчество0,41'!B403</f>
        <v>0</v>
      </c>
      <c r="E308" s="171">
        <f>'инновации+добровольчество0,41'!D403</f>
        <v>0</v>
      </c>
    </row>
    <row r="309" spans="1:5" hidden="1" x14ac:dyDescent="0.25">
      <c r="A309" s="546"/>
      <c r="B309" s="545"/>
      <c r="C309" s="112">
        <f>'инновации+добровольчество0,41'!A404</f>
        <v>0</v>
      </c>
      <c r="D309" s="67">
        <f>'инновации+добровольчество0,41'!B404</f>
        <v>0</v>
      </c>
      <c r="E309" s="171">
        <f>'инновации+добровольчество0,41'!D404</f>
        <v>0</v>
      </c>
    </row>
    <row r="310" spans="1:5" hidden="1" x14ac:dyDescent="0.25">
      <c r="A310" s="546"/>
      <c r="B310" s="545"/>
      <c r="C310" s="112">
        <f>'инновации+добровольчество0,41'!A405</f>
        <v>0</v>
      </c>
      <c r="D310" s="67">
        <f>'инновации+добровольчество0,41'!B405</f>
        <v>0</v>
      </c>
      <c r="E310" s="171">
        <f>'инновации+добровольчество0,41'!D405</f>
        <v>0</v>
      </c>
    </row>
    <row r="311" spans="1:5" hidden="1" x14ac:dyDescent="0.25">
      <c r="A311" s="546"/>
      <c r="B311" s="545"/>
      <c r="C311" s="112">
        <f>'инновации+добровольчество0,41'!A406</f>
        <v>0</v>
      </c>
      <c r="D311" s="67">
        <f>'инновации+добровольчество0,41'!B406</f>
        <v>0</v>
      </c>
      <c r="E311" s="171">
        <f>'инновации+добровольчество0,41'!D406</f>
        <v>0</v>
      </c>
    </row>
    <row r="312" spans="1:5" hidden="1" x14ac:dyDescent="0.25">
      <c r="A312" s="546"/>
      <c r="B312" s="545"/>
      <c r="C312" s="112">
        <f>'инновации+добровольчество0,41'!A407</f>
        <v>0</v>
      </c>
      <c r="D312" s="67">
        <f>'инновации+добровольчество0,41'!B407</f>
        <v>0</v>
      </c>
      <c r="E312" s="171">
        <f>'инновации+добровольчество0,41'!D407</f>
        <v>0</v>
      </c>
    </row>
    <row r="313" spans="1:5" hidden="1" x14ac:dyDescent="0.25">
      <c r="A313" s="546"/>
      <c r="B313" s="545"/>
      <c r="C313" s="112">
        <f>'инновации+добровольчество0,41'!A408</f>
        <v>0</v>
      </c>
      <c r="D313" s="67">
        <f>'инновации+добровольчество0,41'!B408</f>
        <v>0</v>
      </c>
      <c r="E313" s="171">
        <f>'инновации+добровольчество0,41'!D408</f>
        <v>0</v>
      </c>
    </row>
    <row r="314" spans="1:5" hidden="1" x14ac:dyDescent="0.25">
      <c r="A314" s="546"/>
      <c r="B314" s="545"/>
      <c r="C314" s="112">
        <f>'инновации+добровольчество0,41'!A409</f>
        <v>0</v>
      </c>
      <c r="D314" s="67">
        <f>'инновации+добровольчество0,41'!B409</f>
        <v>0</v>
      </c>
      <c r="E314" s="171">
        <f>'инновации+добровольчество0,41'!D409</f>
        <v>0</v>
      </c>
    </row>
    <row r="315" spans="1:5" hidden="1" x14ac:dyDescent="0.25">
      <c r="A315" s="546"/>
      <c r="B315" s="545"/>
      <c r="C315" s="112">
        <f>'инновации+добровольчество0,41'!A410</f>
        <v>0</v>
      </c>
      <c r="D315" s="67">
        <f>'инновации+добровольчество0,41'!B410</f>
        <v>0</v>
      </c>
      <c r="E315" s="171">
        <f>'инновации+добровольчество0,41'!D410</f>
        <v>0</v>
      </c>
    </row>
    <row r="316" spans="1:5" hidden="1" x14ac:dyDescent="0.25">
      <c r="A316" s="546"/>
      <c r="B316" s="545"/>
      <c r="C316" s="112">
        <f>'инновации+добровольчество0,41'!A411</f>
        <v>0</v>
      </c>
      <c r="D316" s="67">
        <f>'инновации+добровольчество0,41'!B411</f>
        <v>0</v>
      </c>
      <c r="E316" s="171">
        <f>'инновации+добровольчество0,41'!D411</f>
        <v>0</v>
      </c>
    </row>
    <row r="317" spans="1:5" hidden="1" x14ac:dyDescent="0.25">
      <c r="A317" s="546"/>
      <c r="B317" s="545"/>
      <c r="C317" s="112">
        <f>'инновации+добровольчество0,41'!A412</f>
        <v>0</v>
      </c>
      <c r="D317" s="67">
        <f>'инновации+добровольчество0,41'!B412</f>
        <v>0</v>
      </c>
      <c r="E317" s="171">
        <f>'инновации+добровольчество0,41'!D412</f>
        <v>0</v>
      </c>
    </row>
    <row r="318" spans="1:5" hidden="1" x14ac:dyDescent="0.25">
      <c r="A318" s="546"/>
      <c r="B318" s="545"/>
      <c r="C318" s="112">
        <f>'инновации+добровольчество0,41'!A413</f>
        <v>0</v>
      </c>
      <c r="D318" s="67">
        <f>'инновации+добровольчество0,41'!B413</f>
        <v>0</v>
      </c>
      <c r="E318" s="171">
        <f>'инновации+добровольчество0,41'!D413</f>
        <v>0</v>
      </c>
    </row>
    <row r="319" spans="1:5" hidden="1" x14ac:dyDescent="0.25">
      <c r="A319" s="546"/>
      <c r="B319" s="545"/>
      <c r="C319" s="112">
        <f>'инновации+добровольчество0,41'!A414</f>
        <v>0</v>
      </c>
      <c r="D319" s="67">
        <f>'инновации+добровольчество0,41'!B414</f>
        <v>0</v>
      </c>
      <c r="E319" s="171">
        <f>'инновации+добровольчество0,41'!D414</f>
        <v>0</v>
      </c>
    </row>
    <row r="320" spans="1:5" hidden="1" x14ac:dyDescent="0.25">
      <c r="A320" s="546"/>
      <c r="B320" s="545"/>
      <c r="C320" s="112">
        <f>'инновации+добровольчество0,41'!A415</f>
        <v>0</v>
      </c>
      <c r="D320" s="67">
        <f>'инновации+добровольчество0,41'!B415</f>
        <v>0</v>
      </c>
      <c r="E320" s="171">
        <f>'инновации+добровольчество0,41'!D415</f>
        <v>0</v>
      </c>
    </row>
    <row r="321" spans="1:5" ht="17.25" hidden="1" customHeight="1" x14ac:dyDescent="0.25">
      <c r="A321" s="546"/>
      <c r="B321" s="545"/>
      <c r="C321" s="112">
        <f>'инновации+добровольчество0,41'!A416</f>
        <v>0</v>
      </c>
      <c r="D321" s="67">
        <f>'инновации+добровольчество0,41'!B416</f>
        <v>0</v>
      </c>
      <c r="E321" s="171">
        <f>'инновации+добровольчество0,41'!D416</f>
        <v>0</v>
      </c>
    </row>
    <row r="322" spans="1:5" hidden="1" x14ac:dyDescent="0.25">
      <c r="A322" s="546"/>
      <c r="B322" s="545"/>
      <c r="C322" s="112">
        <f>'инновации+добровольчество0,41'!A417</f>
        <v>0</v>
      </c>
      <c r="D322" s="67">
        <f>'инновации+добровольчество0,41'!B417</f>
        <v>0</v>
      </c>
      <c r="E322" s="171">
        <f>'инновации+добровольчество0,41'!D417</f>
        <v>0</v>
      </c>
    </row>
    <row r="323" spans="1:5" hidden="1" x14ac:dyDescent="0.25">
      <c r="A323" s="546"/>
      <c r="B323" s="545"/>
      <c r="C323" s="112">
        <f>'инновации+добровольчество0,41'!A418</f>
        <v>0</v>
      </c>
      <c r="D323" s="67">
        <f>'инновации+добровольчество0,41'!B418</f>
        <v>0</v>
      </c>
      <c r="E323" s="171">
        <f>'инновации+добровольчество0,41'!D418</f>
        <v>0</v>
      </c>
    </row>
    <row r="324" spans="1:5" hidden="1" x14ac:dyDescent="0.25">
      <c r="A324" s="546"/>
      <c r="B324" s="545"/>
      <c r="C324" s="112">
        <f>'инновации+добровольчество0,41'!A419</f>
        <v>0</v>
      </c>
      <c r="D324" s="67">
        <f>'инновации+добровольчество0,41'!B419</f>
        <v>0</v>
      </c>
      <c r="E324" s="171">
        <f>'инновации+добровольчество0,41'!D419</f>
        <v>0</v>
      </c>
    </row>
    <row r="325" spans="1:5" hidden="1" x14ac:dyDescent="0.25">
      <c r="A325" s="546"/>
      <c r="B325" s="545"/>
      <c r="C325" s="112">
        <f>'инновации+добровольчество0,41'!A426</f>
        <v>0</v>
      </c>
      <c r="D325" s="67">
        <f>'инновации+добровольчество0,41'!B420</f>
        <v>0</v>
      </c>
      <c r="E325" s="171">
        <f>'инновации+добровольчество0,41'!D420</f>
        <v>0</v>
      </c>
    </row>
    <row r="326" spans="1:5" hidden="1" x14ac:dyDescent="0.25">
      <c r="A326" s="546"/>
      <c r="B326" s="545"/>
      <c r="C326" s="112">
        <f>'инновации+добровольчество0,41'!A427</f>
        <v>0</v>
      </c>
      <c r="D326" s="67">
        <f>'инновации+добровольчество0,41'!B421</f>
        <v>0</v>
      </c>
      <c r="E326" s="171">
        <f>'инновации+добровольчество0,41'!D421</f>
        <v>0</v>
      </c>
    </row>
    <row r="327" spans="1:5" hidden="1" x14ac:dyDescent="0.25">
      <c r="A327" s="546"/>
      <c r="B327" s="545"/>
      <c r="C327" s="112">
        <f>'инновации+добровольчество0,41'!A428</f>
        <v>0</v>
      </c>
      <c r="D327" s="67">
        <f>'инновации+добровольчество0,41'!B422</f>
        <v>0</v>
      </c>
      <c r="E327" s="171">
        <f>'инновации+добровольчество0,41'!D422</f>
        <v>0</v>
      </c>
    </row>
    <row r="328" spans="1:5" hidden="1" x14ac:dyDescent="0.25">
      <c r="A328" s="546"/>
      <c r="B328" s="545"/>
      <c r="C328" s="112">
        <f>'инновации+добровольчество0,41'!A429</f>
        <v>0</v>
      </c>
      <c r="D328" s="67">
        <f>'инновации+добровольчество0,41'!B423</f>
        <v>0</v>
      </c>
      <c r="E328" s="171">
        <f>'инновации+добровольчество0,41'!D423</f>
        <v>0</v>
      </c>
    </row>
    <row r="329" spans="1:5" hidden="1" x14ac:dyDescent="0.25">
      <c r="A329" s="546"/>
      <c r="B329" s="545"/>
      <c r="C329" s="112">
        <f>'инновации+добровольчество0,41'!A430</f>
        <v>0</v>
      </c>
      <c r="D329" s="67">
        <f>'инновации+добровольчество0,41'!B424</f>
        <v>0</v>
      </c>
      <c r="E329" s="171">
        <f>'инновации+добровольчество0,41'!D424</f>
        <v>0</v>
      </c>
    </row>
    <row r="330" spans="1:5" hidden="1" x14ac:dyDescent="0.25">
      <c r="A330" s="546"/>
      <c r="B330" s="545"/>
      <c r="C330" s="112">
        <f>'инновации+добровольчество0,41'!A431</f>
        <v>0</v>
      </c>
      <c r="D330" s="67">
        <f>'инновации+добровольчество0,41'!B425</f>
        <v>0</v>
      </c>
      <c r="E330" s="171">
        <f>'инновации+добровольчество0,41'!D425</f>
        <v>0</v>
      </c>
    </row>
    <row r="331" spans="1:5" hidden="1" x14ac:dyDescent="0.25">
      <c r="A331" s="546"/>
      <c r="B331" s="545"/>
      <c r="C331" s="112">
        <f>'инновации+добровольчество0,41'!A432</f>
        <v>0</v>
      </c>
      <c r="D331" s="67">
        <f>'инновации+добровольчество0,41'!B426</f>
        <v>0</v>
      </c>
      <c r="E331" s="171">
        <f>'инновации+добровольчество0,41'!D426</f>
        <v>0</v>
      </c>
    </row>
    <row r="332" spans="1:5" hidden="1" x14ac:dyDescent="0.25">
      <c r="A332" s="546"/>
      <c r="B332" s="545"/>
      <c r="C332" s="112">
        <f>'инновации+добровольчество0,41'!A433</f>
        <v>0</v>
      </c>
      <c r="D332" s="67">
        <f>'инновации+добровольчество0,41'!B427</f>
        <v>0</v>
      </c>
      <c r="E332" s="171">
        <f>'инновации+добровольчество0,41'!D427</f>
        <v>0</v>
      </c>
    </row>
    <row r="333" spans="1:5" hidden="1" x14ac:dyDescent="0.25">
      <c r="A333" s="546"/>
      <c r="B333" s="545"/>
      <c r="C333" s="112">
        <f>'инновации+добровольчество0,41'!A434</f>
        <v>0</v>
      </c>
      <c r="D333" s="67">
        <f>'инновации+добровольчество0,41'!B428</f>
        <v>0</v>
      </c>
      <c r="E333" s="171">
        <f>'инновации+добровольчество0,41'!D428</f>
        <v>0</v>
      </c>
    </row>
    <row r="334" spans="1:5" hidden="1" x14ac:dyDescent="0.25">
      <c r="A334" s="546"/>
      <c r="B334" s="545"/>
      <c r="C334" s="112">
        <f>'инновации+добровольчество0,41'!A435</f>
        <v>0</v>
      </c>
      <c r="D334" s="67">
        <f>'инновации+добровольчество0,41'!B429</f>
        <v>0</v>
      </c>
      <c r="E334" s="171">
        <f>'инновации+добровольчество0,41'!D429</f>
        <v>0</v>
      </c>
    </row>
    <row r="335" spans="1:5" hidden="1" x14ac:dyDescent="0.25">
      <c r="A335" s="546"/>
      <c r="B335" s="545"/>
      <c r="C335" s="112">
        <f>'инновации+добровольчество0,41'!A436</f>
        <v>0</v>
      </c>
      <c r="D335" s="67">
        <f>'инновации+добровольчество0,41'!B430</f>
        <v>0</v>
      </c>
      <c r="E335" s="171">
        <f>'инновации+добровольчество0,41'!D430</f>
        <v>0</v>
      </c>
    </row>
    <row r="336" spans="1:5" hidden="1" x14ac:dyDescent="0.25">
      <c r="A336" s="546"/>
      <c r="B336" s="545"/>
      <c r="C336" s="112">
        <f>'инновации+добровольчество0,41'!A437</f>
        <v>0</v>
      </c>
      <c r="D336" s="67">
        <f>'инновации+добровольчество0,41'!B431</f>
        <v>0</v>
      </c>
      <c r="E336" s="171">
        <f>'инновации+добровольчество0,41'!D431</f>
        <v>0</v>
      </c>
    </row>
    <row r="337" spans="3:3" hidden="1" x14ac:dyDescent="0.25">
      <c r="C337" s="112">
        <f>'инновации+добровольчество0,41'!A438</f>
        <v>0</v>
      </c>
    </row>
    <row r="338" spans="3:3" hidden="1" x14ac:dyDescent="0.25">
      <c r="C338" s="112">
        <f>'инновации+добровольчество0,41'!A439</f>
        <v>0</v>
      </c>
    </row>
    <row r="339" spans="3:3" hidden="1" x14ac:dyDescent="0.25">
      <c r="C339" s="112">
        <f>'инновации+добровольчество0,41'!A440</f>
        <v>0</v>
      </c>
    </row>
    <row r="340" spans="3:3" hidden="1" x14ac:dyDescent="0.25">
      <c r="C340" s="112">
        <f>'инновации+добровольчество0,41'!A441</f>
        <v>0</v>
      </c>
    </row>
    <row r="341" spans="3:3" hidden="1" x14ac:dyDescent="0.25">
      <c r="C341" s="112">
        <f>'инновации+добровольчество0,41'!A442</f>
        <v>0</v>
      </c>
    </row>
    <row r="342" spans="3:3" hidden="1" x14ac:dyDescent="0.25">
      <c r="C342" s="112">
        <f>'инновации+добровольчество0,41'!A443</f>
        <v>0</v>
      </c>
    </row>
    <row r="343" spans="3:3" hidden="1" x14ac:dyDescent="0.25">
      <c r="C343" s="112">
        <f>'инновации+добровольчество0,41'!A444</f>
        <v>0</v>
      </c>
    </row>
    <row r="344" spans="3:3" hidden="1" x14ac:dyDescent="0.25">
      <c r="C344" s="112">
        <f>'инновации+добровольчество0,41'!A445</f>
        <v>0</v>
      </c>
    </row>
    <row r="345" spans="3:3" hidden="1" x14ac:dyDescent="0.25">
      <c r="C345" s="112">
        <f>'инновации+добровольчество0,41'!A446</f>
        <v>0</v>
      </c>
    </row>
    <row r="346" spans="3:3" hidden="1" x14ac:dyDescent="0.25">
      <c r="C346" s="112">
        <f>'инновации+добровольчество0,41'!A447</f>
        <v>0</v>
      </c>
    </row>
    <row r="347" spans="3:3" hidden="1" x14ac:dyDescent="0.25">
      <c r="C347" s="112">
        <f>'инновации+добровольчество0,41'!A448</f>
        <v>0</v>
      </c>
    </row>
    <row r="348" spans="3:3" hidden="1" x14ac:dyDescent="0.25">
      <c r="C348" s="112">
        <f>'инновации+добровольчество0,41'!A449</f>
        <v>0</v>
      </c>
    </row>
    <row r="349" spans="3:3" hidden="1" x14ac:dyDescent="0.25">
      <c r="C349" s="112">
        <f>'инновации+добровольчество0,41'!A450</f>
        <v>0</v>
      </c>
    </row>
    <row r="350" spans="3:3" hidden="1" x14ac:dyDescent="0.25">
      <c r="C350" s="112">
        <f>'инновации+добровольчество0,41'!A451</f>
        <v>0</v>
      </c>
    </row>
    <row r="351" spans="3:3" hidden="1" x14ac:dyDescent="0.25">
      <c r="C351" s="112">
        <f>'инновации+добровольчество0,41'!A452</f>
        <v>0</v>
      </c>
    </row>
    <row r="352" spans="3:3" hidden="1" x14ac:dyDescent="0.25">
      <c r="C352" s="112">
        <f>'инновации+добровольчество0,41'!A453</f>
        <v>0</v>
      </c>
    </row>
    <row r="353" spans="3:3" hidden="1" x14ac:dyDescent="0.25">
      <c r="C353" s="112">
        <f>'инновации+добровольчество0,41'!A454</f>
        <v>0</v>
      </c>
    </row>
    <row r="354" spans="3:3" hidden="1" x14ac:dyDescent="0.25">
      <c r="C354" s="112">
        <f>'инновации+добровольчество0,41'!A455</f>
        <v>0</v>
      </c>
    </row>
    <row r="355" spans="3:3" hidden="1" x14ac:dyDescent="0.25">
      <c r="C355" s="112">
        <f>'инновации+добровольчество0,41'!A456</f>
        <v>0</v>
      </c>
    </row>
    <row r="356" spans="3:3" hidden="1" x14ac:dyDescent="0.25">
      <c r="C356" s="112">
        <f>'инновации+добровольчество0,41'!A457</f>
        <v>0</v>
      </c>
    </row>
    <row r="357" spans="3:3" hidden="1" x14ac:dyDescent="0.25">
      <c r="C357" s="112">
        <f>'инновации+добровольчество0,41'!A458</f>
        <v>0</v>
      </c>
    </row>
    <row r="358" spans="3:3" hidden="1" x14ac:dyDescent="0.25">
      <c r="C358" s="112">
        <f>'инновации+добровольчество0,41'!A459</f>
        <v>0</v>
      </c>
    </row>
    <row r="359" spans="3:3" hidden="1" x14ac:dyDescent="0.25">
      <c r="C359" s="112">
        <f>'инновации+добровольчество0,41'!A460</f>
        <v>0</v>
      </c>
    </row>
    <row r="360" spans="3:3" hidden="1" x14ac:dyDescent="0.25">
      <c r="C360" s="112">
        <f>'инновации+добровольчество0,41'!A461</f>
        <v>0</v>
      </c>
    </row>
    <row r="361" spans="3:3" hidden="1" x14ac:dyDescent="0.25">
      <c r="C361" s="112">
        <f>'инновации+добровольчество0,41'!A462</f>
        <v>0</v>
      </c>
    </row>
    <row r="362" spans="3:3" hidden="1" x14ac:dyDescent="0.25">
      <c r="C362" s="112">
        <f>'инновации+добровольчество0,41'!A463</f>
        <v>0</v>
      </c>
    </row>
    <row r="363" spans="3:3" hidden="1" x14ac:dyDescent="0.25">
      <c r="C363" s="112">
        <f>'инновации+добровольчество0,41'!A464</f>
        <v>0</v>
      </c>
    </row>
    <row r="364" spans="3:3" hidden="1" x14ac:dyDescent="0.25">
      <c r="C364" s="112">
        <f>'инновации+добровольчество0,41'!A465</f>
        <v>0</v>
      </c>
    </row>
    <row r="365" spans="3:3" hidden="1" x14ac:dyDescent="0.25">
      <c r="C365" s="112">
        <f>'инновации+добровольчество0,41'!A466</f>
        <v>0</v>
      </c>
    </row>
    <row r="366" spans="3:3" hidden="1" x14ac:dyDescent="0.25">
      <c r="C366" s="112">
        <f>'инновации+добровольчество0,41'!A467</f>
        <v>0</v>
      </c>
    </row>
    <row r="367" spans="3:3" hidden="1" x14ac:dyDescent="0.25">
      <c r="C367" s="112">
        <f>'инновации+добровольчество0,41'!A468</f>
        <v>0</v>
      </c>
    </row>
    <row r="368" spans="3:3" hidden="1" x14ac:dyDescent="0.25">
      <c r="C368" s="112">
        <f>'инновации+добровольчество0,41'!A469</f>
        <v>0</v>
      </c>
    </row>
    <row r="369" spans="3:3" hidden="1" x14ac:dyDescent="0.25">
      <c r="C369" s="112">
        <f>'инновации+добровольчество0,41'!A470</f>
        <v>0</v>
      </c>
    </row>
    <row r="370" spans="3:3" hidden="1" x14ac:dyDescent="0.25">
      <c r="C370" s="112">
        <f>'инновации+добровольчество0,41'!A471</f>
        <v>0</v>
      </c>
    </row>
    <row r="371" spans="3:3" hidden="1" x14ac:dyDescent="0.25">
      <c r="C371" s="112">
        <f>'инновации+добровольчество0,41'!A472</f>
        <v>0</v>
      </c>
    </row>
    <row r="372" spans="3:3" hidden="1" x14ac:dyDescent="0.25">
      <c r="C372" s="112">
        <f>'инновации+добровольчество0,41'!A473</f>
        <v>0</v>
      </c>
    </row>
    <row r="373" spans="3:3" hidden="1" x14ac:dyDescent="0.25">
      <c r="C373" s="112">
        <f>'инновации+добровольчество0,41'!A474</f>
        <v>0</v>
      </c>
    </row>
    <row r="374" spans="3:3" hidden="1" x14ac:dyDescent="0.25">
      <c r="C374" s="112">
        <f>'инновации+добровольчество0,41'!A475</f>
        <v>0</v>
      </c>
    </row>
    <row r="375" spans="3:3" hidden="1" x14ac:dyDescent="0.25">
      <c r="C375" s="112">
        <f>'инновации+добровольчество0,41'!A476</f>
        <v>0</v>
      </c>
    </row>
    <row r="376" spans="3:3" hidden="1" x14ac:dyDescent="0.25">
      <c r="C376" s="112">
        <f>'инновации+добровольчество0,41'!A477</f>
        <v>0</v>
      </c>
    </row>
    <row r="377" spans="3:3" hidden="1" x14ac:dyDescent="0.25"/>
    <row r="378" spans="3:3" hidden="1" x14ac:dyDescent="0.25"/>
  </sheetData>
  <mergeCells count="18">
    <mergeCell ref="D1:E1"/>
    <mergeCell ref="A3:E3"/>
    <mergeCell ref="A4:E4"/>
    <mergeCell ref="C7:E7"/>
    <mergeCell ref="C8:E8"/>
    <mergeCell ref="C88:E88"/>
    <mergeCell ref="C94:E94"/>
    <mergeCell ref="B7:B336"/>
    <mergeCell ref="A7:A336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5433070866141736" bottom="0.74803149606299213" header="0.15748031496062992" footer="0.31496062992125984"/>
  <pageSetup paperSize="9" scale="48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43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03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603"/>
      <c r="C1" s="603"/>
      <c r="D1" s="603"/>
      <c r="E1" s="603"/>
      <c r="F1" s="603"/>
      <c r="G1" s="603"/>
      <c r="H1" s="603"/>
    </row>
    <row r="2" spans="1:9" x14ac:dyDescent="0.25">
      <c r="A2" s="299" t="str">
        <f>'таланты+инициативы0,28'!A2</f>
        <v>на 23.07.2020 год</v>
      </c>
      <c r="B2" s="299"/>
      <c r="C2" s="299"/>
      <c r="D2" s="299"/>
    </row>
    <row r="3" spans="1:9" ht="48" customHeight="1" x14ac:dyDescent="0.25">
      <c r="A3" s="40" t="s">
        <v>218</v>
      </c>
      <c r="B3" s="603" t="s">
        <v>51</v>
      </c>
      <c r="C3" s="603"/>
      <c r="D3" s="603"/>
      <c r="E3" s="603"/>
      <c r="F3" s="603"/>
      <c r="G3" s="603"/>
      <c r="H3" s="603"/>
      <c r="I3" s="173"/>
    </row>
    <row r="4" spans="1:9" x14ac:dyDescent="0.25">
      <c r="A4" s="626" t="s">
        <v>234</v>
      </c>
      <c r="B4" s="626"/>
      <c r="C4" s="626"/>
      <c r="D4" s="626"/>
      <c r="E4" s="626"/>
    </row>
    <row r="5" spans="1:9" x14ac:dyDescent="0.25">
      <c r="A5" s="627" t="s">
        <v>44</v>
      </c>
      <c r="B5" s="627"/>
      <c r="C5" s="627"/>
      <c r="D5" s="627"/>
      <c r="E5" s="627"/>
    </row>
    <row r="6" spans="1:9" x14ac:dyDescent="0.25">
      <c r="A6" s="627" t="s">
        <v>205</v>
      </c>
      <c r="B6" s="627"/>
      <c r="C6" s="627"/>
      <c r="D6" s="627"/>
      <c r="E6" s="627"/>
    </row>
    <row r="7" spans="1:9" ht="29.25" customHeight="1" x14ac:dyDescent="0.25">
      <c r="A7" s="604" t="s">
        <v>223</v>
      </c>
      <c r="B7" s="604"/>
      <c r="C7" s="604"/>
      <c r="D7" s="604"/>
      <c r="E7" s="604"/>
    </row>
    <row r="8" spans="1:9" ht="15.75" x14ac:dyDescent="0.25">
      <c r="A8" s="604" t="s">
        <v>48</v>
      </c>
      <c r="B8" s="604"/>
      <c r="C8" s="604"/>
      <c r="D8" s="604"/>
      <c r="E8" s="604"/>
      <c r="F8" s="3"/>
    </row>
    <row r="9" spans="1:9" ht="31.5" x14ac:dyDescent="0.25">
      <c r="A9" s="102" t="s">
        <v>34</v>
      </c>
      <c r="B9" s="68" t="s">
        <v>9</v>
      </c>
      <c r="C9" s="69"/>
      <c r="D9" s="605" t="s">
        <v>10</v>
      </c>
      <c r="E9" s="606"/>
      <c r="F9" s="298" t="s">
        <v>9</v>
      </c>
    </row>
    <row r="10" spans="1:9" ht="15.75" x14ac:dyDescent="0.25">
      <c r="A10" s="102"/>
      <c r="B10" s="343"/>
      <c r="C10" s="343"/>
      <c r="D10" s="607" t="s">
        <v>193</v>
      </c>
      <c r="E10" s="608"/>
      <c r="F10" s="70">
        <v>1</v>
      </c>
    </row>
    <row r="11" spans="1:9" ht="15.75" x14ac:dyDescent="0.25">
      <c r="A11" s="68" t="s">
        <v>97</v>
      </c>
      <c r="B11" s="343">
        <v>1</v>
      </c>
      <c r="C11" s="343"/>
      <c r="D11" s="301" t="str">
        <f>'[1]2016'!$AE$25</f>
        <v>Водитель</v>
      </c>
      <c r="E11" s="302"/>
      <c r="F11" s="343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43">
        <v>5.6</v>
      </c>
      <c r="C12" s="343"/>
      <c r="D12" s="609" t="s">
        <v>91</v>
      </c>
      <c r="E12" s="610"/>
      <c r="F12" s="343">
        <v>0.5</v>
      </c>
    </row>
    <row r="13" spans="1:9" ht="15.6" customHeight="1" x14ac:dyDescent="0.25">
      <c r="A13" s="68"/>
      <c r="B13" s="343"/>
      <c r="C13" s="343"/>
      <c r="D13" s="301" t="str">
        <f>'[1]2016'!$AE$26</f>
        <v xml:space="preserve">Уборщик служебных помещений </v>
      </c>
      <c r="E13" s="302"/>
      <c r="F13" s="343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611" t="s">
        <v>59</v>
      </c>
      <c r="E14" s="612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628" t="s">
        <v>190</v>
      </c>
      <c r="B16" s="628"/>
      <c r="C16" s="628"/>
      <c r="D16" s="628"/>
      <c r="E16" s="628"/>
      <c r="F16" s="628"/>
    </row>
    <row r="17" spans="1:9" ht="15.75" x14ac:dyDescent="0.25">
      <c r="A17" s="10" t="s">
        <v>225</v>
      </c>
      <c r="B17" s="42"/>
      <c r="C17" s="42"/>
      <c r="D17" s="42"/>
    </row>
    <row r="18" spans="1:9" x14ac:dyDescent="0.25">
      <c r="A18" s="629" t="s">
        <v>46</v>
      </c>
      <c r="B18" s="629"/>
      <c r="C18" s="629"/>
      <c r="D18" s="629"/>
      <c r="E18" s="629"/>
      <c r="F18" s="629"/>
    </row>
    <row r="19" spans="1:9" x14ac:dyDescent="0.25">
      <c r="A19" s="625"/>
      <c r="B19" s="625"/>
      <c r="C19" s="314"/>
      <c r="D19" s="43">
        <v>0.41</v>
      </c>
      <c r="E19" s="43"/>
    </row>
    <row r="20" spans="1:9" ht="15.6" customHeight="1" x14ac:dyDescent="0.25">
      <c r="A20" s="579" t="s">
        <v>0</v>
      </c>
      <c r="B20" s="579" t="s">
        <v>1</v>
      </c>
      <c r="C20" s="317"/>
      <c r="D20" s="579" t="s">
        <v>2</v>
      </c>
      <c r="E20" s="571" t="s">
        <v>3</v>
      </c>
      <c r="F20" s="572"/>
      <c r="G20" s="580" t="s">
        <v>35</v>
      </c>
      <c r="H20" s="317" t="s">
        <v>5</v>
      </c>
      <c r="I20" s="579" t="s">
        <v>6</v>
      </c>
    </row>
    <row r="21" spans="1:9" ht="30" x14ac:dyDescent="0.25">
      <c r="A21" s="579"/>
      <c r="B21" s="579"/>
      <c r="C21" s="317"/>
      <c r="D21" s="579"/>
      <c r="E21" s="317" t="s">
        <v>231</v>
      </c>
      <c r="F21" s="317" t="s">
        <v>264</v>
      </c>
      <c r="G21" s="580"/>
      <c r="H21" s="317" t="s">
        <v>53</v>
      </c>
      <c r="I21" s="579"/>
    </row>
    <row r="22" spans="1:9" ht="15.75" customHeight="1" x14ac:dyDescent="0.25">
      <c r="A22" s="579"/>
      <c r="B22" s="579"/>
      <c r="C22" s="317"/>
      <c r="D22" s="579"/>
      <c r="E22" s="317" t="s">
        <v>4</v>
      </c>
      <c r="F22" s="53"/>
      <c r="G22" s="580"/>
      <c r="H22" s="317" t="s">
        <v>232</v>
      </c>
      <c r="I22" s="579"/>
    </row>
    <row r="23" spans="1:9" x14ac:dyDescent="0.25">
      <c r="A23" s="579">
        <v>1</v>
      </c>
      <c r="B23" s="579">
        <v>2</v>
      </c>
      <c r="C23" s="317"/>
      <c r="D23" s="579">
        <v>3</v>
      </c>
      <c r="E23" s="579" t="s">
        <v>230</v>
      </c>
      <c r="F23" s="579">
        <v>5</v>
      </c>
      <c r="G23" s="580" t="s">
        <v>7</v>
      </c>
      <c r="H23" s="317" t="s">
        <v>54</v>
      </c>
      <c r="I23" s="579" t="s">
        <v>55</v>
      </c>
    </row>
    <row r="24" spans="1:9" x14ac:dyDescent="0.25">
      <c r="A24" s="579"/>
      <c r="B24" s="579"/>
      <c r="C24" s="317"/>
      <c r="D24" s="579"/>
      <c r="E24" s="579"/>
      <c r="F24" s="579"/>
      <c r="G24" s="580"/>
      <c r="H24" s="54">
        <v>1780.6</v>
      </c>
      <c r="I24" s="579"/>
    </row>
    <row r="25" spans="1:9" x14ac:dyDescent="0.25">
      <c r="A25" s="55" t="str">
        <f>'патриотика0,31'!A24</f>
        <v>Методист</v>
      </c>
      <c r="B25" s="88">
        <v>61932.1</v>
      </c>
      <c r="C25" s="88"/>
      <c r="D25" s="31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543.42756958328664</v>
      </c>
      <c r="I25" s="56">
        <f>G25*H25</f>
        <v>396727.12346400006</v>
      </c>
    </row>
    <row r="26" spans="1:9" x14ac:dyDescent="0.25">
      <c r="A26" s="127" t="str">
        <f>A12</f>
        <v>Специалист по работе с молодежью</v>
      </c>
      <c r="B26" s="174">
        <v>44160</v>
      </c>
      <c r="C26" s="174"/>
      <c r="D26" s="31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386.83328100470959</v>
      </c>
      <c r="I26" s="56">
        <f>G26*H26-38222.55</f>
        <v>1543251.5510004393</v>
      </c>
    </row>
    <row r="27" spans="1:9" x14ac:dyDescent="0.25">
      <c r="A27" s="55" t="s">
        <v>8</v>
      </c>
      <c r="B27" s="58"/>
      <c r="C27" s="58"/>
      <c r="D27" s="317">
        <f>SUM(D25:D26)</f>
        <v>2.706</v>
      </c>
      <c r="E27" s="56"/>
      <c r="F27" s="57"/>
      <c r="G27" s="175"/>
      <c r="H27" s="89"/>
      <c r="I27" s="278">
        <f>SUM(I25:I26)</f>
        <v>1939978.6744644395</v>
      </c>
    </row>
    <row r="28" spans="1:9" x14ac:dyDescent="0.25">
      <c r="A28" s="149"/>
      <c r="B28" s="150"/>
      <c r="C28" s="150"/>
      <c r="D28" s="327"/>
      <c r="E28" s="151"/>
      <c r="F28" s="152"/>
      <c r="G28" s="176"/>
      <c r="H28" s="177"/>
    </row>
    <row r="29" spans="1:9" ht="14.45" hidden="1" customHeight="1" x14ac:dyDescent="0.25">
      <c r="A29" s="636" t="s">
        <v>170</v>
      </c>
      <c r="B29" s="636"/>
      <c r="C29" s="636"/>
      <c r="D29" s="636"/>
      <c r="E29" s="636"/>
      <c r="F29" s="636"/>
      <c r="G29" s="636"/>
      <c r="H29" s="636"/>
      <c r="I29" s="154"/>
    </row>
    <row r="30" spans="1:9" hidden="1" x14ac:dyDescent="0.25">
      <c r="A30" s="582" t="s">
        <v>62</v>
      </c>
      <c r="B30" s="614" t="s">
        <v>159</v>
      </c>
      <c r="C30" s="614"/>
      <c r="D30" s="614" t="s">
        <v>160</v>
      </c>
      <c r="E30" s="614"/>
      <c r="F30" s="614"/>
      <c r="G30" s="615"/>
      <c r="H30" s="615"/>
    </row>
    <row r="31" spans="1:9" hidden="1" x14ac:dyDescent="0.25">
      <c r="A31" s="583"/>
      <c r="B31" s="614"/>
      <c r="C31" s="614"/>
      <c r="D31" s="614" t="s">
        <v>161</v>
      </c>
      <c r="E31" s="582" t="s">
        <v>162</v>
      </c>
      <c r="F31" s="616" t="s">
        <v>163</v>
      </c>
      <c r="G31" s="582" t="s">
        <v>169</v>
      </c>
      <c r="H31" s="582" t="s">
        <v>6</v>
      </c>
    </row>
    <row r="32" spans="1:9" hidden="1" x14ac:dyDescent="0.25">
      <c r="A32" s="584"/>
      <c r="B32" s="614"/>
      <c r="C32" s="614"/>
      <c r="D32" s="614"/>
      <c r="E32" s="584"/>
      <c r="F32" s="616"/>
      <c r="G32" s="584"/>
      <c r="H32" s="584"/>
    </row>
    <row r="33" spans="1:9" hidden="1" x14ac:dyDescent="0.25">
      <c r="A33" s="307">
        <v>1</v>
      </c>
      <c r="B33" s="596">
        <v>2</v>
      </c>
      <c r="C33" s="597"/>
      <c r="D33" s="307">
        <v>3</v>
      </c>
      <c r="E33" s="307">
        <v>4</v>
      </c>
      <c r="F33" s="307">
        <v>5</v>
      </c>
      <c r="G33" s="179">
        <v>6</v>
      </c>
      <c r="H33" s="179">
        <v>7</v>
      </c>
    </row>
    <row r="34" spans="1:9" hidden="1" x14ac:dyDescent="0.25">
      <c r="A34" s="305" t="s">
        <v>97</v>
      </c>
      <c r="B34" s="305">
        <v>0.36699999999999999</v>
      </c>
      <c r="C34" s="306">
        <v>1</v>
      </c>
      <c r="D34" s="153">
        <v>2074.6</v>
      </c>
      <c r="E34" s="113">
        <f t="shared" ref="E34:E35" si="0">D34*12</f>
        <v>24895.199999999997</v>
      </c>
      <c r="F34" s="153">
        <f>18363.9*0.367</f>
        <v>6739.5513000000001</v>
      </c>
      <c r="G34" s="180">
        <f>F34*30.2%</f>
        <v>2035.3444926</v>
      </c>
      <c r="H34" s="180">
        <f>F34+G34</f>
        <v>8774.8957926000003</v>
      </c>
    </row>
    <row r="35" spans="1:9" hidden="1" x14ac:dyDescent="0.25">
      <c r="A35" s="305" t="s">
        <v>165</v>
      </c>
      <c r="B35" s="596">
        <f>5.6*0.367</f>
        <v>2.0551999999999997</v>
      </c>
      <c r="C35" s="597"/>
      <c r="D35" s="153">
        <f>1302.85*B35</f>
        <v>2677.6173199999994</v>
      </c>
      <c r="E35" s="113">
        <f t="shared" si="0"/>
        <v>32131.407839999993</v>
      </c>
      <c r="F35" s="153">
        <f>64311.87*0.367</f>
        <v>23602.456290000002</v>
      </c>
      <c r="G35" s="180">
        <f>F35*30.2%</f>
        <v>7127.9417995800004</v>
      </c>
      <c r="H35" s="180">
        <f>F35+G35</f>
        <v>30730.398089580001</v>
      </c>
    </row>
    <row r="36" spans="1:9" hidden="1" x14ac:dyDescent="0.25">
      <c r="A36" s="303"/>
      <c r="B36" s="613">
        <f>SUM(B34:C35)</f>
        <v>3.4221999999999997</v>
      </c>
      <c r="C36" s="613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9" hidden="1" x14ac:dyDescent="0.25">
      <c r="A37" s="149"/>
      <c r="B37" s="150"/>
      <c r="C37" s="150"/>
      <c r="D37" s="327"/>
      <c r="E37" s="151"/>
      <c r="F37" s="152"/>
      <c r="G37" s="176"/>
      <c r="H37" s="177"/>
    </row>
    <row r="38" spans="1:9" ht="14.45" hidden="1" customHeight="1" x14ac:dyDescent="0.25">
      <c r="A38" s="636" t="s">
        <v>174</v>
      </c>
      <c r="B38" s="636"/>
      <c r="C38" s="636"/>
      <c r="D38" s="636"/>
      <c r="E38" s="636"/>
      <c r="F38" s="636"/>
      <c r="G38" s="636"/>
      <c r="H38" s="636"/>
      <c r="I38" s="154"/>
    </row>
    <row r="39" spans="1:9" ht="28.9" hidden="1" customHeight="1" x14ac:dyDescent="0.25">
      <c r="A39" s="582" t="s">
        <v>62</v>
      </c>
      <c r="B39" s="614" t="s">
        <v>159</v>
      </c>
      <c r="C39" s="614"/>
      <c r="D39" s="591" t="s">
        <v>160</v>
      </c>
      <c r="E39" s="593"/>
      <c r="F39" s="308"/>
      <c r="G39" s="38"/>
    </row>
    <row r="40" spans="1:9" ht="14.45" hidden="1" customHeight="1" x14ac:dyDescent="0.25">
      <c r="A40" s="583"/>
      <c r="B40" s="614"/>
      <c r="C40" s="614"/>
      <c r="D40" s="614" t="s">
        <v>161</v>
      </c>
      <c r="E40" s="582" t="s">
        <v>169</v>
      </c>
      <c r="F40" s="582" t="s">
        <v>173</v>
      </c>
      <c r="G40" s="38"/>
    </row>
    <row r="41" spans="1:9" hidden="1" x14ac:dyDescent="0.25">
      <c r="A41" s="584"/>
      <c r="B41" s="614"/>
      <c r="C41" s="614"/>
      <c r="D41" s="614"/>
      <c r="E41" s="584"/>
      <c r="F41" s="584"/>
      <c r="G41" s="38"/>
    </row>
    <row r="42" spans="1:9" hidden="1" x14ac:dyDescent="0.25">
      <c r="A42" s="307">
        <v>1</v>
      </c>
      <c r="B42" s="596">
        <v>2</v>
      </c>
      <c r="C42" s="597"/>
      <c r="D42" s="307">
        <v>3</v>
      </c>
      <c r="E42" s="179">
        <v>6</v>
      </c>
      <c r="F42" s="179">
        <v>7</v>
      </c>
      <c r="G42" s="38"/>
    </row>
    <row r="43" spans="1:9" hidden="1" x14ac:dyDescent="0.25">
      <c r="A43" s="305" t="s">
        <v>165</v>
      </c>
      <c r="B43" s="596">
        <f>5.6*0.367</f>
        <v>2.0551999999999997</v>
      </c>
      <c r="C43" s="597"/>
      <c r="D43" s="153">
        <v>4218.1400000000003</v>
      </c>
      <c r="E43" s="180">
        <f>D43*30.2%</f>
        <v>1273.8782800000001</v>
      </c>
      <c r="F43" s="180">
        <f>(E43+D43)*B43*12+0.64</f>
        <v>135446.991628672</v>
      </c>
      <c r="G43" s="38"/>
    </row>
    <row r="44" spans="1:9" hidden="1" x14ac:dyDescent="0.25">
      <c r="A44" s="303"/>
      <c r="B44" s="613">
        <f>SUM(B43:C43)</f>
        <v>2.0551999999999997</v>
      </c>
      <c r="C44" s="613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x14ac:dyDescent="0.25">
      <c r="A45" s="149"/>
      <c r="B45" s="150"/>
      <c r="C45" s="150"/>
      <c r="D45" s="327"/>
      <c r="E45" s="151"/>
      <c r="F45" s="152"/>
      <c r="G45" s="176"/>
      <c r="H45" s="177"/>
    </row>
    <row r="46" spans="1:9" x14ac:dyDescent="0.25">
      <c r="A46" s="149"/>
      <c r="B46" s="150"/>
      <c r="C46" s="150"/>
      <c r="D46" s="327"/>
      <c r="E46" s="151"/>
      <c r="F46" s="152"/>
      <c r="G46" s="176"/>
      <c r="H46" s="177"/>
    </row>
    <row r="47" spans="1:9" x14ac:dyDescent="0.25">
      <c r="A47" s="632" t="s">
        <v>61</v>
      </c>
      <c r="B47" s="632"/>
      <c r="C47" s="632"/>
      <c r="D47" s="632"/>
      <c r="E47" s="632"/>
      <c r="F47" s="632"/>
      <c r="I47" s="181"/>
    </row>
    <row r="48" spans="1:9" x14ac:dyDescent="0.25">
      <c r="A48" s="315" t="s">
        <v>85</v>
      </c>
      <c r="B48" s="44" t="s">
        <v>268</v>
      </c>
      <c r="C48" s="44"/>
      <c r="D48" s="44"/>
      <c r="E48" s="45"/>
      <c r="F48" s="45"/>
      <c r="I48" s="39"/>
    </row>
    <row r="49" spans="1:11" x14ac:dyDescent="0.25">
      <c r="D49" s="46">
        <f>D19</f>
        <v>0.41</v>
      </c>
      <c r="I49" s="39"/>
      <c r="J49" s="38" t="s">
        <v>108</v>
      </c>
      <c r="K49" s="39">
        <f>I27+I88</f>
        <v>2855602.7957700398</v>
      </c>
    </row>
    <row r="50" spans="1:11" x14ac:dyDescent="0.25">
      <c r="A50" s="579" t="s">
        <v>27</v>
      </c>
      <c r="B50" s="579"/>
      <c r="C50" s="317"/>
      <c r="D50" s="579" t="s">
        <v>11</v>
      </c>
      <c r="E50" s="633" t="s">
        <v>49</v>
      </c>
      <c r="F50" s="633" t="s">
        <v>15</v>
      </c>
      <c r="G50" s="617" t="s">
        <v>6</v>
      </c>
      <c r="I50" s="39"/>
      <c r="J50" s="38" t="s">
        <v>109</v>
      </c>
      <c r="K50" s="38">
        <v>2855602.81</v>
      </c>
    </row>
    <row r="51" spans="1:11" hidden="1" x14ac:dyDescent="0.25">
      <c r="A51" s="579"/>
      <c r="B51" s="579"/>
      <c r="C51" s="317"/>
      <c r="D51" s="579"/>
      <c r="E51" s="634"/>
      <c r="F51" s="634"/>
      <c r="G51" s="618"/>
    </row>
    <row r="52" spans="1:11" x14ac:dyDescent="0.25">
      <c r="A52" s="571">
        <v>1</v>
      </c>
      <c r="B52" s="572"/>
      <c r="C52" s="312"/>
      <c r="D52" s="317">
        <v>2</v>
      </c>
      <c r="E52" s="57">
        <v>3</v>
      </c>
      <c r="F52" s="317">
        <v>4</v>
      </c>
      <c r="G52" s="59" t="s">
        <v>70</v>
      </c>
      <c r="I52" s="39"/>
      <c r="K52" s="39">
        <f>K50-K49</f>
        <v>1.4229960273951292E-2</v>
      </c>
    </row>
    <row r="53" spans="1:11" ht="15.75" x14ac:dyDescent="0.25">
      <c r="A53" s="305" t="s">
        <v>194</v>
      </c>
      <c r="B53" s="328"/>
      <c r="C53" s="328"/>
      <c r="D53" s="307" t="s">
        <v>196</v>
      </c>
      <c r="E53" s="407">
        <f>19*4*D49</f>
        <v>31.159999999999997</v>
      </c>
      <c r="F53" s="408">
        <v>450</v>
      </c>
      <c r="G53" s="59">
        <f>E53*F53</f>
        <v>14021.999999999998</v>
      </c>
    </row>
    <row r="54" spans="1:11" ht="15.75" x14ac:dyDescent="0.25">
      <c r="A54" s="305" t="s">
        <v>195</v>
      </c>
      <c r="B54" s="328"/>
      <c r="C54" s="328"/>
      <c r="D54" s="307" t="s">
        <v>39</v>
      </c>
      <c r="E54" s="407">
        <f>19*D49</f>
        <v>7.7899999999999991</v>
      </c>
      <c r="F54" s="408">
        <v>6000</v>
      </c>
      <c r="G54" s="59">
        <f>E54*F54</f>
        <v>46739.999999999993</v>
      </c>
    </row>
    <row r="55" spans="1:11" ht="15.75" x14ac:dyDescent="0.25">
      <c r="A55" s="305" t="s">
        <v>267</v>
      </c>
      <c r="B55" s="328"/>
      <c r="C55" s="328"/>
      <c r="D55" s="307" t="s">
        <v>196</v>
      </c>
      <c r="E55" s="407">
        <f>19*D49*3</f>
        <v>23.369999999999997</v>
      </c>
      <c r="F55" s="408">
        <v>1610.52</v>
      </c>
      <c r="G55" s="59">
        <f>E55*F55+0.11</f>
        <v>37637.962399999997</v>
      </c>
    </row>
    <row r="56" spans="1:11" x14ac:dyDescent="0.25">
      <c r="A56" s="630" t="s">
        <v>60</v>
      </c>
      <c r="B56" s="631"/>
      <c r="C56" s="316"/>
      <c r="D56" s="60"/>
      <c r="E56" s="383"/>
      <c r="F56" s="383"/>
      <c r="G56" s="269">
        <f>SUM(G53:G55)</f>
        <v>98399.962399999989</v>
      </c>
    </row>
    <row r="57" spans="1:11" x14ac:dyDescent="0.25">
      <c r="A57" s="61"/>
      <c r="B57" s="61"/>
      <c r="C57" s="61"/>
      <c r="D57" s="62"/>
      <c r="E57" s="62"/>
      <c r="F57" s="62"/>
      <c r="G57" s="63"/>
    </row>
    <row r="58" spans="1:11" x14ac:dyDescent="0.25">
      <c r="A58" s="632" t="s">
        <v>86</v>
      </c>
      <c r="B58" s="632"/>
      <c r="C58" s="632"/>
      <c r="D58" s="632"/>
      <c r="E58" s="632"/>
      <c r="F58" s="632"/>
    </row>
    <row r="59" spans="1:11" ht="14.45" customHeight="1" x14ac:dyDescent="0.25">
      <c r="D59" s="46"/>
      <c r="F59" s="38">
        <v>1</v>
      </c>
    </row>
    <row r="60" spans="1:11" x14ac:dyDescent="0.25">
      <c r="A60" s="579" t="s">
        <v>124</v>
      </c>
      <c r="B60" s="579"/>
      <c r="C60" s="317"/>
      <c r="D60" s="579" t="s">
        <v>11</v>
      </c>
      <c r="E60" s="633" t="s">
        <v>49</v>
      </c>
      <c r="F60" s="633" t="s">
        <v>15</v>
      </c>
      <c r="G60" s="617" t="s">
        <v>6</v>
      </c>
    </row>
    <row r="61" spans="1:11" ht="15" hidden="1" customHeight="1" x14ac:dyDescent="0.25">
      <c r="A61" s="579"/>
      <c r="B61" s="579"/>
      <c r="C61" s="317"/>
      <c r="D61" s="579"/>
      <c r="E61" s="634"/>
      <c r="F61" s="634"/>
      <c r="G61" s="618"/>
    </row>
    <row r="62" spans="1:11" x14ac:dyDescent="0.25">
      <c r="A62" s="619">
        <v>1</v>
      </c>
      <c r="B62" s="620"/>
      <c r="C62" s="312"/>
      <c r="D62" s="317">
        <v>2</v>
      </c>
      <c r="E62" s="318">
        <v>3</v>
      </c>
      <c r="F62" s="318">
        <v>4</v>
      </c>
      <c r="G62" s="59" t="s">
        <v>70</v>
      </c>
    </row>
    <row r="63" spans="1:11" ht="25.5" customHeight="1" x14ac:dyDescent="0.25">
      <c r="A63" s="621" t="s">
        <v>254</v>
      </c>
      <c r="B63" s="621"/>
      <c r="C63" s="275"/>
      <c r="D63" s="276"/>
      <c r="E63" s="371"/>
      <c r="F63" s="371"/>
      <c r="G63" s="59"/>
    </row>
    <row r="64" spans="1:11" x14ac:dyDescent="0.25">
      <c r="A64" s="578" t="s">
        <v>255</v>
      </c>
      <c r="B64" s="578"/>
      <c r="C64" s="258"/>
      <c r="D64" s="193" t="s">
        <v>126</v>
      </c>
      <c r="E64" s="171">
        <v>2</v>
      </c>
      <c r="F64" s="370">
        <v>2500</v>
      </c>
      <c r="G64" s="59">
        <f t="shared" ref="G64:G74" si="1">E64*F64</f>
        <v>5000</v>
      </c>
    </row>
    <row r="65" spans="1:9" x14ac:dyDescent="0.25">
      <c r="A65" s="600" t="s">
        <v>256</v>
      </c>
      <c r="B65" s="600"/>
      <c r="C65" s="157"/>
      <c r="D65" s="307" t="s">
        <v>127</v>
      </c>
      <c r="E65" s="171">
        <v>3</v>
      </c>
      <c r="F65" s="370">
        <v>500</v>
      </c>
      <c r="G65" s="59">
        <f t="shared" si="1"/>
        <v>1500</v>
      </c>
    </row>
    <row r="66" spans="1:9" x14ac:dyDescent="0.25">
      <c r="A66" s="578" t="s">
        <v>257</v>
      </c>
      <c r="B66" s="578"/>
      <c r="C66" s="259"/>
      <c r="D66" s="95" t="s">
        <v>127</v>
      </c>
      <c r="E66" s="171">
        <v>4</v>
      </c>
      <c r="F66" s="370">
        <v>450</v>
      </c>
      <c r="G66" s="59">
        <f t="shared" si="1"/>
        <v>1800</v>
      </c>
    </row>
    <row r="67" spans="1:9" x14ac:dyDescent="0.25">
      <c r="A67" s="578" t="s">
        <v>258</v>
      </c>
      <c r="B67" s="578"/>
      <c r="C67" s="259"/>
      <c r="D67" s="95" t="s">
        <v>126</v>
      </c>
      <c r="E67" s="171">
        <v>12</v>
      </c>
      <c r="F67" s="370">
        <v>2500</v>
      </c>
      <c r="G67" s="59">
        <f t="shared" si="1"/>
        <v>30000</v>
      </c>
    </row>
    <row r="68" spans="1:9" x14ac:dyDescent="0.25">
      <c r="A68" s="578" t="s">
        <v>259</v>
      </c>
      <c r="B68" s="578"/>
      <c r="C68" s="259"/>
      <c r="D68" s="95" t="s">
        <v>127</v>
      </c>
      <c r="E68" s="171">
        <v>18</v>
      </c>
      <c r="F68" s="370">
        <v>500</v>
      </c>
      <c r="G68" s="59">
        <f t="shared" si="1"/>
        <v>9000</v>
      </c>
    </row>
    <row r="69" spans="1:9" x14ac:dyDescent="0.25">
      <c r="A69" s="600" t="s">
        <v>260</v>
      </c>
      <c r="B69" s="600"/>
      <c r="C69" s="259"/>
      <c r="D69" s="95" t="s">
        <v>127</v>
      </c>
      <c r="E69" s="368">
        <v>24</v>
      </c>
      <c r="F69" s="370">
        <v>350</v>
      </c>
      <c r="G69" s="59">
        <f t="shared" si="1"/>
        <v>8400</v>
      </c>
    </row>
    <row r="70" spans="1:9" x14ac:dyDescent="0.25">
      <c r="A70" s="601" t="s">
        <v>261</v>
      </c>
      <c r="B70" s="601"/>
      <c r="C70" s="259"/>
      <c r="D70" s="95"/>
      <c r="E70" s="369"/>
      <c r="F70" s="369"/>
      <c r="G70" s="59"/>
    </row>
    <row r="71" spans="1:9" x14ac:dyDescent="0.25">
      <c r="A71" s="602" t="s">
        <v>262</v>
      </c>
      <c r="B71" s="602"/>
      <c r="C71" s="258"/>
      <c r="D71" s="193" t="s">
        <v>88</v>
      </c>
      <c r="E71" s="369">
        <v>100</v>
      </c>
      <c r="F71" s="369">
        <v>500</v>
      </c>
      <c r="G71" s="59">
        <f t="shared" si="1"/>
        <v>50000</v>
      </c>
    </row>
    <row r="72" spans="1:9" x14ac:dyDescent="0.25">
      <c r="A72" s="602" t="s">
        <v>243</v>
      </c>
      <c r="B72" s="602"/>
      <c r="C72" s="258"/>
      <c r="D72" s="193" t="s">
        <v>88</v>
      </c>
      <c r="E72" s="369">
        <v>51</v>
      </c>
      <c r="F72" s="369">
        <v>300</v>
      </c>
      <c r="G72" s="59">
        <f t="shared" si="1"/>
        <v>15300</v>
      </c>
    </row>
    <row r="73" spans="1:9" x14ac:dyDescent="0.25">
      <c r="A73" s="578" t="s">
        <v>263</v>
      </c>
      <c r="B73" s="578"/>
      <c r="C73" s="258"/>
      <c r="D73" s="193" t="s">
        <v>88</v>
      </c>
      <c r="E73" s="171">
        <v>52</v>
      </c>
      <c r="F73" s="370">
        <v>500</v>
      </c>
      <c r="G73" s="59">
        <f t="shared" si="1"/>
        <v>26000</v>
      </c>
    </row>
    <row r="74" spans="1:9" ht="33" customHeight="1" x14ac:dyDescent="0.25">
      <c r="A74" s="598" t="s">
        <v>307</v>
      </c>
      <c r="B74" s="599"/>
      <c r="C74" s="258"/>
      <c r="D74" s="193" t="s">
        <v>88</v>
      </c>
      <c r="E74" s="413">
        <v>1</v>
      </c>
      <c r="F74" s="433">
        <v>150000</v>
      </c>
      <c r="G74" s="59">
        <f t="shared" si="1"/>
        <v>150000</v>
      </c>
    </row>
    <row r="75" spans="1:9" x14ac:dyDescent="0.25">
      <c r="A75" s="366"/>
      <c r="B75" s="367"/>
      <c r="C75" s="321"/>
      <c r="D75" s="60"/>
      <c r="E75" s="337"/>
      <c r="F75" s="372"/>
      <c r="G75" s="493">
        <f>SUM(G64:G74)</f>
        <v>297000</v>
      </c>
    </row>
    <row r="76" spans="1:9" x14ac:dyDescent="0.25">
      <c r="E76" s="39"/>
    </row>
    <row r="77" spans="1:9" ht="21.75" customHeight="1" x14ac:dyDescent="0.25">
      <c r="A77" s="635" t="str">
        <f>'патриотика0,31'!A110</f>
        <v xml:space="preserve">Затраты на оплату труда работников, непосредственно НЕ связанных с выполнением работы </v>
      </c>
      <c r="B77" s="635"/>
      <c r="C77" s="635"/>
      <c r="D77" s="635"/>
      <c r="E77" s="635"/>
      <c r="F77" s="635"/>
    </row>
    <row r="78" spans="1:9" x14ac:dyDescent="0.25">
      <c r="A78" s="47"/>
      <c r="B78" s="47"/>
      <c r="C78" s="47"/>
      <c r="D78" s="47"/>
      <c r="E78" s="47"/>
      <c r="F78" s="48">
        <f>D49</f>
        <v>0.41</v>
      </c>
    </row>
    <row r="79" spans="1:9" ht="63" customHeight="1" x14ac:dyDescent="0.25">
      <c r="A79" s="574" t="s">
        <v>0</v>
      </c>
      <c r="B79" s="579" t="s">
        <v>1</v>
      </c>
      <c r="C79" s="317"/>
      <c r="D79" s="579" t="s">
        <v>2</v>
      </c>
      <c r="E79" s="571" t="s">
        <v>3</v>
      </c>
      <c r="F79" s="572"/>
      <c r="G79" s="580" t="s">
        <v>35</v>
      </c>
      <c r="H79" s="317" t="s">
        <v>5</v>
      </c>
      <c r="I79" s="579" t="s">
        <v>6</v>
      </c>
    </row>
    <row r="80" spans="1:9" ht="29.25" customHeight="1" x14ac:dyDescent="0.25">
      <c r="A80" s="576"/>
      <c r="B80" s="579"/>
      <c r="C80" s="317"/>
      <c r="D80" s="579"/>
      <c r="E80" s="317" t="s">
        <v>231</v>
      </c>
      <c r="F80" s="317" t="s">
        <v>264</v>
      </c>
      <c r="G80" s="580"/>
      <c r="H80" s="317" t="s">
        <v>53</v>
      </c>
      <c r="I80" s="579"/>
    </row>
    <row r="81" spans="1:9" x14ac:dyDescent="0.25">
      <c r="A81" s="575"/>
      <c r="B81" s="579"/>
      <c r="C81" s="317"/>
      <c r="D81" s="579"/>
      <c r="E81" s="317" t="s">
        <v>4</v>
      </c>
      <c r="F81" s="53"/>
      <c r="G81" s="580"/>
      <c r="H81" s="317" t="s">
        <v>232</v>
      </c>
      <c r="I81" s="579"/>
    </row>
    <row r="82" spans="1:9" x14ac:dyDescent="0.25">
      <c r="A82" s="574">
        <v>1</v>
      </c>
      <c r="B82" s="579">
        <v>2</v>
      </c>
      <c r="C82" s="317"/>
      <c r="D82" s="579">
        <v>3</v>
      </c>
      <c r="E82" s="579" t="s">
        <v>230</v>
      </c>
      <c r="F82" s="579">
        <v>5</v>
      </c>
      <c r="G82" s="580" t="s">
        <v>7</v>
      </c>
      <c r="H82" s="317" t="s">
        <v>54</v>
      </c>
      <c r="I82" s="579" t="s">
        <v>55</v>
      </c>
    </row>
    <row r="83" spans="1:9" x14ac:dyDescent="0.25">
      <c r="A83" s="575"/>
      <c r="B83" s="579"/>
      <c r="C83" s="317"/>
      <c r="D83" s="579"/>
      <c r="E83" s="579"/>
      <c r="F83" s="579"/>
      <c r="G83" s="580"/>
      <c r="H83" s="54">
        <v>1780.6</v>
      </c>
      <c r="I83" s="579"/>
    </row>
    <row r="84" spans="1:9" x14ac:dyDescent="0.25">
      <c r="A84" s="374" t="s">
        <v>193</v>
      </c>
      <c r="B84" s="88">
        <v>73188.34</v>
      </c>
      <c r="C84" s="88"/>
      <c r="D84" s="317">
        <f>1*F78</f>
        <v>0.41</v>
      </c>
      <c r="E84" s="56">
        <f>D84*1780.6</f>
        <v>730.04599999999994</v>
      </c>
      <c r="F84" s="57">
        <v>1</v>
      </c>
      <c r="G84" s="58">
        <f>E84/F84</f>
        <v>730.04599999999994</v>
      </c>
      <c r="H84" s="56">
        <f>B84*1.302/1780.6*12</f>
        <v>642.19623955969905</v>
      </c>
      <c r="I84" s="56">
        <f>G84*H84</f>
        <v>468832.79590560001</v>
      </c>
    </row>
    <row r="85" spans="1:9" x14ac:dyDescent="0.25">
      <c r="A85" s="373" t="s">
        <v>145</v>
      </c>
      <c r="B85" s="37">
        <v>27899</v>
      </c>
      <c r="C85" s="174"/>
      <c r="D85" s="317">
        <f>1*F78</f>
        <v>0.41</v>
      </c>
      <c r="E85" s="56">
        <f t="shared" ref="E85:E87" si="2">D85*1780.6</f>
        <v>730.04599999999994</v>
      </c>
      <c r="F85" s="57">
        <v>1</v>
      </c>
      <c r="G85" s="58">
        <f t="shared" ref="G85:G87" si="3">E85/F85</f>
        <v>730.04599999999994</v>
      </c>
      <c r="H85" s="56">
        <f t="shared" ref="H85:H87" si="4">B85*1.302/1780.6*12</f>
        <v>244.80173873975065</v>
      </c>
      <c r="I85" s="56">
        <f>G85*H85</f>
        <v>178716.53015999999</v>
      </c>
    </row>
    <row r="86" spans="1:9" x14ac:dyDescent="0.25">
      <c r="A86" s="373" t="s">
        <v>91</v>
      </c>
      <c r="B86" s="58">
        <v>27899</v>
      </c>
      <c r="C86" s="58"/>
      <c r="D86" s="317">
        <f>0.5*F78</f>
        <v>0.20499999999999999</v>
      </c>
      <c r="E86" s="56">
        <f t="shared" si="2"/>
        <v>365.02299999999997</v>
      </c>
      <c r="F86" s="57">
        <v>1</v>
      </c>
      <c r="G86" s="58">
        <f t="shared" si="3"/>
        <v>365.02299999999997</v>
      </c>
      <c r="H86" s="56">
        <f t="shared" si="4"/>
        <v>244.80173873975065</v>
      </c>
      <c r="I86" s="56">
        <f>G86*H86</f>
        <v>89358.265079999997</v>
      </c>
    </row>
    <row r="87" spans="1:9" x14ac:dyDescent="0.25">
      <c r="A87" s="375" t="s">
        <v>146</v>
      </c>
      <c r="B87" s="37">
        <v>27899</v>
      </c>
      <c r="C87" s="319"/>
      <c r="D87" s="317">
        <f>1*F78</f>
        <v>0.41</v>
      </c>
      <c r="E87" s="56">
        <f t="shared" si="2"/>
        <v>730.04599999999994</v>
      </c>
      <c r="F87" s="57">
        <v>1</v>
      </c>
      <c r="G87" s="58">
        <f t="shared" si="3"/>
        <v>730.04599999999994</v>
      </c>
      <c r="H87" s="56">
        <f t="shared" si="4"/>
        <v>244.80173873975065</v>
      </c>
      <c r="I87" s="56">
        <f>G87*H87</f>
        <v>178716.53015999999</v>
      </c>
    </row>
    <row r="88" spans="1:9" ht="15" customHeight="1" x14ac:dyDescent="0.25">
      <c r="A88" s="622" t="s">
        <v>28</v>
      </c>
      <c r="B88" s="623"/>
      <c r="C88" s="623"/>
      <c r="D88" s="623"/>
      <c r="E88" s="623"/>
      <c r="F88" s="624"/>
      <c r="G88" s="313"/>
      <c r="H88" s="313"/>
      <c r="I88" s="376">
        <f>SUM(I84:I87)</f>
        <v>915624.12130560004</v>
      </c>
    </row>
    <row r="89" spans="1:9" x14ac:dyDescent="0.25">
      <c r="A89" s="155"/>
      <c r="B89" s="155"/>
      <c r="C89" s="155"/>
      <c r="D89" s="155"/>
      <c r="E89" s="155"/>
      <c r="F89" s="155"/>
      <c r="G89" s="178"/>
    </row>
    <row r="90" spans="1:9" x14ac:dyDescent="0.25">
      <c r="A90" s="155"/>
      <c r="B90" s="155"/>
      <c r="C90" s="155"/>
      <c r="D90" s="155"/>
      <c r="E90" s="155"/>
      <c r="F90" s="155"/>
      <c r="G90" s="178"/>
    </row>
    <row r="91" spans="1:9" s="45" customFormat="1" ht="14.45" customHeight="1" x14ac:dyDescent="0.25">
      <c r="A91" s="573" t="s">
        <v>273</v>
      </c>
      <c r="B91" s="573"/>
      <c r="C91" s="573"/>
      <c r="D91" s="573"/>
      <c r="E91" s="573"/>
      <c r="F91" s="573"/>
      <c r="G91" s="573"/>
      <c r="H91" s="573"/>
    </row>
    <row r="92" spans="1:9" s="45" customFormat="1" ht="14.45" customHeight="1" x14ac:dyDescent="0.25">
      <c r="A92" s="582" t="s">
        <v>62</v>
      </c>
      <c r="B92" s="585" t="s">
        <v>159</v>
      </c>
      <c r="C92" s="586"/>
      <c r="D92" s="591"/>
      <c r="E92" s="592"/>
      <c r="F92" s="593"/>
      <c r="G92" s="215"/>
      <c r="H92" s="215"/>
    </row>
    <row r="93" spans="1:9" s="45" customFormat="1" ht="14.45" customHeight="1" x14ac:dyDescent="0.25">
      <c r="A93" s="583"/>
      <c r="B93" s="587"/>
      <c r="C93" s="588"/>
      <c r="D93" s="594" t="s">
        <v>163</v>
      </c>
      <c r="E93" s="583" t="s">
        <v>169</v>
      </c>
      <c r="F93" s="583" t="s">
        <v>6</v>
      </c>
    </row>
    <row r="94" spans="1:9" s="45" customFormat="1" x14ac:dyDescent="0.25">
      <c r="A94" s="584"/>
      <c r="B94" s="589"/>
      <c r="C94" s="590"/>
      <c r="D94" s="595"/>
      <c r="E94" s="584"/>
      <c r="F94" s="584"/>
    </row>
    <row r="95" spans="1:9" s="45" customFormat="1" x14ac:dyDescent="0.25">
      <c r="A95" s="307">
        <v>1</v>
      </c>
      <c r="B95" s="596">
        <v>2</v>
      </c>
      <c r="C95" s="597"/>
      <c r="D95" s="307">
        <v>5</v>
      </c>
      <c r="E95" s="307">
        <v>6</v>
      </c>
      <c r="F95" s="307">
        <v>7</v>
      </c>
    </row>
    <row r="96" spans="1:9" s="45" customFormat="1" x14ac:dyDescent="0.25">
      <c r="A96" s="305" t="s">
        <v>166</v>
      </c>
      <c r="B96" s="307">
        <f>D85</f>
        <v>0.41</v>
      </c>
      <c r="C96" s="306"/>
      <c r="D96" s="153">
        <v>6675.88</v>
      </c>
      <c r="E96" s="186">
        <f t="shared" ref="E96:E98" si="5">D96*30.2%</f>
        <v>2016.1157599999999</v>
      </c>
      <c r="F96" s="186">
        <f>D96+E96</f>
        <v>8691.9957599999998</v>
      </c>
    </row>
    <row r="97" spans="1:7" s="45" customFormat="1" x14ac:dyDescent="0.25">
      <c r="A97" s="305" t="s">
        <v>167</v>
      </c>
      <c r="B97" s="307">
        <f>D86</f>
        <v>0.20499999999999999</v>
      </c>
      <c r="C97" s="306"/>
      <c r="D97" s="153">
        <v>3337.94</v>
      </c>
      <c r="E97" s="186">
        <f t="shared" si="5"/>
        <v>1008.05788</v>
      </c>
      <c r="F97" s="186">
        <f t="shared" ref="F97:F98" si="6">D97+E97</f>
        <v>4345.9978799999999</v>
      </c>
    </row>
    <row r="98" spans="1:7" s="45" customFormat="1" x14ac:dyDescent="0.25">
      <c r="A98" s="305" t="s">
        <v>146</v>
      </c>
      <c r="B98" s="307">
        <f>D87</f>
        <v>0.41</v>
      </c>
      <c r="C98" s="306"/>
      <c r="D98" s="153">
        <v>6675.89</v>
      </c>
      <c r="E98" s="186">
        <f t="shared" si="5"/>
        <v>2016.11878</v>
      </c>
      <c r="F98" s="186">
        <f t="shared" si="6"/>
        <v>8692.0087800000001</v>
      </c>
    </row>
    <row r="99" spans="1:7" s="45" customFormat="1" x14ac:dyDescent="0.25">
      <c r="A99" s="156"/>
      <c r="B99" s="303"/>
      <c r="C99" s="157"/>
      <c r="D99" s="129">
        <f>SUM(D96:D98)</f>
        <v>16689.71</v>
      </c>
      <c r="E99" s="129">
        <f>SUM(E96:E98)</f>
        <v>5040.2924199999998</v>
      </c>
      <c r="F99" s="279">
        <f>SUM(F96:F98)</f>
        <v>21730.002420000001</v>
      </c>
    </row>
    <row r="100" spans="1:7" x14ac:dyDescent="0.25">
      <c r="A100" s="155"/>
      <c r="B100" s="155"/>
      <c r="C100" s="155"/>
      <c r="D100" s="155"/>
      <c r="E100" s="155"/>
      <c r="F100" s="155"/>
      <c r="G100" s="178"/>
    </row>
    <row r="101" spans="1:7" x14ac:dyDescent="0.25">
      <c r="A101" s="641" t="s">
        <v>114</v>
      </c>
      <c r="B101" s="641"/>
      <c r="C101" s="641"/>
      <c r="D101" s="641"/>
      <c r="E101" s="641"/>
      <c r="F101" s="641"/>
    </row>
    <row r="102" spans="1:7" ht="38.25" x14ac:dyDescent="0.25">
      <c r="A102" s="305" t="s">
        <v>115</v>
      </c>
      <c r="B102" s="307" t="s">
        <v>116</v>
      </c>
      <c r="C102" s="328"/>
      <c r="D102" s="307" t="s">
        <v>120</v>
      </c>
      <c r="E102" s="307" t="s">
        <v>117</v>
      </c>
      <c r="F102" s="307" t="s">
        <v>118</v>
      </c>
      <c r="G102" s="320" t="s">
        <v>6</v>
      </c>
    </row>
    <row r="103" spans="1:7" x14ac:dyDescent="0.25">
      <c r="A103" s="305">
        <v>1</v>
      </c>
      <c r="B103" s="307">
        <v>2</v>
      </c>
      <c r="C103" s="328"/>
      <c r="D103" s="307">
        <v>3</v>
      </c>
      <c r="E103" s="307">
        <v>4</v>
      </c>
      <c r="F103" s="307">
        <v>5</v>
      </c>
      <c r="G103" s="280" t="s">
        <v>266</v>
      </c>
    </row>
    <row r="104" spans="1:7" x14ac:dyDescent="0.25">
      <c r="A104" s="307" t="s">
        <v>119</v>
      </c>
      <c r="B104" s="307">
        <v>3</v>
      </c>
      <c r="C104" s="307"/>
      <c r="D104" s="307">
        <v>12</v>
      </c>
      <c r="E104" s="307">
        <v>75</v>
      </c>
      <c r="F104" s="113">
        <f>B104*D104*E104</f>
        <v>2700</v>
      </c>
      <c r="G104" s="90">
        <f>F104*F78</f>
        <v>1107</v>
      </c>
    </row>
    <row r="105" spans="1:7" ht="14.45" customHeight="1" x14ac:dyDescent="0.25">
      <c r="A105" s="128"/>
      <c r="B105" s="128"/>
      <c r="C105" s="128"/>
      <c r="D105" s="128"/>
      <c r="E105" s="303" t="s">
        <v>92</v>
      </c>
      <c r="F105" s="129"/>
      <c r="G105" s="496">
        <f>G104</f>
        <v>1107</v>
      </c>
    </row>
    <row r="106" spans="1:7" x14ac:dyDescent="0.25">
      <c r="A106" s="50"/>
      <c r="B106" s="49"/>
      <c r="C106" s="49"/>
      <c r="D106" s="49"/>
      <c r="E106" s="49"/>
      <c r="F106" s="49"/>
    </row>
    <row r="107" spans="1:7" ht="15.75" x14ac:dyDescent="0.25">
      <c r="A107" s="577" t="s">
        <v>12</v>
      </c>
      <c r="B107" s="577"/>
      <c r="C107" s="577"/>
      <c r="D107" s="577"/>
      <c r="E107" s="577"/>
      <c r="F107" s="577"/>
    </row>
    <row r="108" spans="1:7" x14ac:dyDescent="0.25">
      <c r="A108" s="642"/>
      <c r="B108" s="642"/>
      <c r="C108" s="642"/>
      <c r="D108" s="642"/>
      <c r="E108" s="642"/>
      <c r="F108" s="49"/>
    </row>
    <row r="109" spans="1:7" x14ac:dyDescent="0.25">
      <c r="A109" s="49"/>
      <c r="B109" s="49"/>
      <c r="C109" s="49"/>
      <c r="D109" s="49"/>
      <c r="E109" s="49"/>
      <c r="F109" s="51">
        <f>F78</f>
        <v>0.41</v>
      </c>
    </row>
    <row r="110" spans="1:7" x14ac:dyDescent="0.25">
      <c r="A110" s="581" t="s">
        <v>13</v>
      </c>
      <c r="B110" s="581" t="s">
        <v>11</v>
      </c>
      <c r="C110" s="323"/>
      <c r="D110" s="581" t="s">
        <v>14</v>
      </c>
      <c r="E110" s="581" t="s">
        <v>15</v>
      </c>
      <c r="F110" s="581" t="s">
        <v>6</v>
      </c>
    </row>
    <row r="111" spans="1:7" x14ac:dyDescent="0.25">
      <c r="A111" s="581"/>
      <c r="B111" s="581"/>
      <c r="C111" s="323"/>
      <c r="D111" s="581"/>
      <c r="E111" s="581"/>
      <c r="F111" s="581"/>
    </row>
    <row r="112" spans="1:7" x14ac:dyDescent="0.25">
      <c r="A112" s="323">
        <v>1</v>
      </c>
      <c r="B112" s="323">
        <v>2</v>
      </c>
      <c r="C112" s="323"/>
      <c r="D112" s="323">
        <v>3</v>
      </c>
      <c r="E112" s="323">
        <v>4</v>
      </c>
      <c r="F112" s="323" t="s">
        <v>93</v>
      </c>
    </row>
    <row r="113" spans="1:7" ht="15.75" x14ac:dyDescent="0.25">
      <c r="A113" s="305" t="str">
        <f>'патриотика0,31'!A149</f>
        <v>Теплоэнергия</v>
      </c>
      <c r="B113" s="343" t="s">
        <v>18</v>
      </c>
      <c r="C113" s="307"/>
      <c r="D113" s="307">
        <f>F109*55</f>
        <v>22.549999999999997</v>
      </c>
      <c r="E113" s="113">
        <f>'патриотика0,31'!E149</f>
        <v>3245.16</v>
      </c>
      <c r="F113" s="58">
        <f>D113*E113+19.81</f>
        <v>73198.167999999991</v>
      </c>
    </row>
    <row r="114" spans="1:7" ht="18.75" x14ac:dyDescent="0.25">
      <c r="A114" s="305" t="str">
        <f>'патриотика0,31'!A150</f>
        <v xml:space="preserve">Водоснабжение </v>
      </c>
      <c r="B114" s="343" t="s">
        <v>199</v>
      </c>
      <c r="C114" s="307"/>
      <c r="D114" s="307">
        <f>F109*106.3</f>
        <v>43.582999999999998</v>
      </c>
      <c r="E114" s="113">
        <f>'патриотика0,31'!E150</f>
        <v>46.7</v>
      </c>
      <c r="F114" s="58">
        <f t="shared" ref="F114:F118" si="7">D114*E114</f>
        <v>2035.3261</v>
      </c>
    </row>
    <row r="115" spans="1:7" ht="18.75" x14ac:dyDescent="0.25">
      <c r="A115" s="305" t="str">
        <f>'патриотика0,31'!A151</f>
        <v>Водоотведение (септик)</v>
      </c>
      <c r="B115" s="343" t="s">
        <v>56</v>
      </c>
      <c r="C115" s="307"/>
      <c r="D115" s="307">
        <f>F109*6</f>
        <v>2.46</v>
      </c>
      <c r="E115" s="113">
        <f>'патриотика0,31'!E151</f>
        <v>9000</v>
      </c>
      <c r="F115" s="58">
        <f t="shared" si="7"/>
        <v>22140</v>
      </c>
    </row>
    <row r="116" spans="1:7" ht="15.75" x14ac:dyDescent="0.25">
      <c r="A116" s="305" t="str">
        <f>'патриотика0,31'!A152</f>
        <v>Электроэнергия</v>
      </c>
      <c r="B116" s="343" t="s">
        <v>87</v>
      </c>
      <c r="C116" s="307"/>
      <c r="D116" s="307">
        <f>F109*6</f>
        <v>2.46</v>
      </c>
      <c r="E116" s="113">
        <f>'патриотика0,31'!E152</f>
        <v>7728</v>
      </c>
      <c r="F116" s="58">
        <f t="shared" si="7"/>
        <v>19010.88</v>
      </c>
    </row>
    <row r="117" spans="1:7" x14ac:dyDescent="0.25">
      <c r="A117" s="305" t="str">
        <f>'патриотика0,31'!A153</f>
        <v>ТКО</v>
      </c>
      <c r="B117" s="323" t="s">
        <v>22</v>
      </c>
      <c r="C117" s="307"/>
      <c r="D117" s="307">
        <f>F109*3.636</f>
        <v>1.4907599999999999</v>
      </c>
      <c r="E117" s="113">
        <f>'патриотика0,31'!E153</f>
        <v>2170.58</v>
      </c>
      <c r="F117" s="58">
        <f t="shared" si="7"/>
        <v>3235.8138407999995</v>
      </c>
    </row>
    <row r="118" spans="1:7" ht="15.75" x14ac:dyDescent="0.25">
      <c r="A118" s="305" t="str">
        <f>'патриотика0,31'!A154</f>
        <v>Электроэнергия (резерв)</v>
      </c>
      <c r="B118" s="343" t="s">
        <v>87</v>
      </c>
      <c r="C118" s="307"/>
      <c r="D118" s="307">
        <f>7.23*D122</f>
        <v>2.9643000000000002</v>
      </c>
      <c r="E118" s="113">
        <f>'патриотика0,31'!E154</f>
        <v>7728</v>
      </c>
      <c r="F118" s="58">
        <f t="shared" si="7"/>
        <v>22908.110400000001</v>
      </c>
    </row>
    <row r="119" spans="1:7" x14ac:dyDescent="0.25">
      <c r="A119" s="645"/>
      <c r="B119" s="646"/>
      <c r="C119" s="646"/>
      <c r="D119" s="646"/>
      <c r="E119" s="647"/>
      <c r="F119" s="498">
        <f>SUM(F113:F118)</f>
        <v>142528.29834079999</v>
      </c>
    </row>
    <row r="120" spans="1:7" ht="15" hidden="1" customHeight="1" x14ac:dyDescent="0.25">
      <c r="A120" s="648" t="s">
        <v>45</v>
      </c>
      <c r="B120" s="648"/>
      <c r="C120" s="648"/>
      <c r="D120" s="648"/>
      <c r="E120" s="648"/>
      <c r="F120" s="648"/>
    </row>
    <row r="121" spans="1:7" hidden="1" x14ac:dyDescent="0.25">
      <c r="A121" s="315" t="s">
        <v>85</v>
      </c>
      <c r="B121" s="44" t="s">
        <v>197</v>
      </c>
      <c r="C121" s="44"/>
      <c r="D121" s="44"/>
      <c r="E121" s="45"/>
      <c r="F121" s="45"/>
    </row>
    <row r="122" spans="1:7" hidden="1" x14ac:dyDescent="0.25">
      <c r="D122" s="46">
        <f>F109</f>
        <v>0.41</v>
      </c>
    </row>
    <row r="123" spans="1:7" hidden="1" x14ac:dyDescent="0.25">
      <c r="A123" s="571" t="s">
        <v>111</v>
      </c>
      <c r="B123" s="572"/>
      <c r="C123" s="317"/>
      <c r="D123" s="317" t="s">
        <v>11</v>
      </c>
      <c r="E123" s="317" t="s">
        <v>49</v>
      </c>
      <c r="F123" s="317" t="s">
        <v>15</v>
      </c>
      <c r="G123" s="310" t="s">
        <v>6</v>
      </c>
    </row>
    <row r="124" spans="1:7" hidden="1" x14ac:dyDescent="0.25">
      <c r="A124" s="571">
        <v>1</v>
      </c>
      <c r="B124" s="572"/>
      <c r="C124" s="312"/>
      <c r="D124" s="317">
        <v>2</v>
      </c>
      <c r="E124" s="317">
        <v>3</v>
      </c>
      <c r="F124" s="317">
        <v>4</v>
      </c>
      <c r="G124" s="64" t="s">
        <v>70</v>
      </c>
    </row>
    <row r="125" spans="1:7" hidden="1" x14ac:dyDescent="0.25">
      <c r="A125" s="643" t="str">
        <f>A53</f>
        <v>Суточные</v>
      </c>
      <c r="B125" s="644"/>
      <c r="C125" s="322"/>
      <c r="D125" s="317" t="str">
        <f>D53</f>
        <v>сутки</v>
      </c>
      <c r="E125" s="229">
        <f>D122</f>
        <v>0.41</v>
      </c>
      <c r="F125" s="320">
        <f>F53</f>
        <v>450</v>
      </c>
      <c r="G125" s="64">
        <f>E125*F125</f>
        <v>184.5</v>
      </c>
    </row>
    <row r="126" spans="1:7" hidden="1" x14ac:dyDescent="0.25">
      <c r="A126" s="643" t="str">
        <f>A54</f>
        <v>Проезд</v>
      </c>
      <c r="B126" s="644"/>
      <c r="C126" s="322"/>
      <c r="D126" s="317" t="str">
        <f>D54</f>
        <v xml:space="preserve">Ед. </v>
      </c>
      <c r="E126" s="229">
        <v>0.33500000000000002</v>
      </c>
      <c r="F126" s="320">
        <f>F54</f>
        <v>6000</v>
      </c>
      <c r="G126" s="64">
        <f>E126*F126</f>
        <v>2010.0000000000002</v>
      </c>
    </row>
    <row r="127" spans="1:7" hidden="1" x14ac:dyDescent="0.25">
      <c r="A127" s="643" t="str">
        <f>A55</f>
        <v xml:space="preserve">Проживание </v>
      </c>
      <c r="B127" s="644"/>
      <c r="C127" s="322"/>
      <c r="D127" s="317" t="str">
        <f>D55</f>
        <v>сутки</v>
      </c>
      <c r="E127" s="229">
        <v>0.33500000000000002</v>
      </c>
      <c r="F127" s="320">
        <f>F55</f>
        <v>1610.52</v>
      </c>
      <c r="G127" s="64">
        <f>E127*F127-0.25</f>
        <v>539.27420000000006</v>
      </c>
    </row>
    <row r="128" spans="1:7" hidden="1" x14ac:dyDescent="0.25">
      <c r="A128" s="630" t="s">
        <v>110</v>
      </c>
      <c r="B128" s="631"/>
      <c r="C128" s="316"/>
      <c r="D128" s="60"/>
      <c r="E128" s="65"/>
      <c r="F128" s="65"/>
      <c r="G128" s="270">
        <v>0</v>
      </c>
    </row>
    <row r="129" spans="1:7" x14ac:dyDescent="0.25">
      <c r="A129" s="640" t="s">
        <v>36</v>
      </c>
      <c r="B129" s="640"/>
      <c r="C129" s="640"/>
      <c r="D129" s="640"/>
      <c r="E129" s="640"/>
      <c r="F129" s="640"/>
      <c r="G129" s="176"/>
    </row>
    <row r="130" spans="1:7" x14ac:dyDescent="0.25">
      <c r="D130" s="52">
        <f>D122</f>
        <v>0.41</v>
      </c>
    </row>
    <row r="131" spans="1:7" x14ac:dyDescent="0.25">
      <c r="A131" s="579" t="s">
        <v>24</v>
      </c>
      <c r="B131" s="579" t="s">
        <v>11</v>
      </c>
      <c r="C131" s="317"/>
      <c r="D131" s="579" t="s">
        <v>49</v>
      </c>
      <c r="E131" s="579" t="s">
        <v>15</v>
      </c>
      <c r="F131" s="637" t="s">
        <v>181</v>
      </c>
      <c r="G131" s="638" t="s">
        <v>6</v>
      </c>
    </row>
    <row r="132" spans="1:7" ht="3.6" customHeight="1" x14ac:dyDescent="0.25">
      <c r="A132" s="579"/>
      <c r="B132" s="579"/>
      <c r="C132" s="317"/>
      <c r="D132" s="579"/>
      <c r="E132" s="579"/>
      <c r="F132" s="637"/>
      <c r="G132" s="638"/>
    </row>
    <row r="133" spans="1:7" x14ac:dyDescent="0.25">
      <c r="A133" s="317">
        <v>1</v>
      </c>
      <c r="B133" s="317">
        <v>2</v>
      </c>
      <c r="C133" s="317"/>
      <c r="D133" s="317">
        <v>3</v>
      </c>
      <c r="E133" s="317">
        <v>4</v>
      </c>
      <c r="F133" s="317">
        <v>5</v>
      </c>
      <c r="G133" s="64" t="s">
        <v>71</v>
      </c>
    </row>
    <row r="134" spans="1:7" ht="15.75" x14ac:dyDescent="0.25">
      <c r="A134" s="409" t="s">
        <v>277</v>
      </c>
      <c r="B134" s="307" t="s">
        <v>198</v>
      </c>
      <c r="C134" s="307"/>
      <c r="D134" s="391">
        <f>300*D130</f>
        <v>122.99999999999999</v>
      </c>
      <c r="E134" s="384">
        <v>5.0199999999999996</v>
      </c>
      <c r="F134" s="317">
        <v>12</v>
      </c>
      <c r="G134" s="64">
        <f t="shared" ref="G134:G138" si="8">D134*E134*F134</f>
        <v>7409.5199999999986</v>
      </c>
    </row>
    <row r="135" spans="1:7" ht="15.75" x14ac:dyDescent="0.25">
      <c r="A135" s="409" t="s">
        <v>278</v>
      </c>
      <c r="B135" s="307" t="s">
        <v>198</v>
      </c>
      <c r="C135" s="307"/>
      <c r="D135" s="388">
        <f>41.66666666*D130</f>
        <v>17.083333330599999</v>
      </c>
      <c r="E135" s="384">
        <v>15</v>
      </c>
      <c r="F135" s="317">
        <v>12</v>
      </c>
      <c r="G135" s="64">
        <f t="shared" si="8"/>
        <v>3074.9999995079997</v>
      </c>
    </row>
    <row r="136" spans="1:7" ht="15.75" x14ac:dyDescent="0.25">
      <c r="A136" s="409" t="s">
        <v>180</v>
      </c>
      <c r="B136" s="307" t="s">
        <v>198</v>
      </c>
      <c r="C136" s="307"/>
      <c r="D136" s="389">
        <f>1*D130</f>
        <v>0.41</v>
      </c>
      <c r="E136" s="390">
        <v>2183</v>
      </c>
      <c r="F136" s="317">
        <v>12</v>
      </c>
      <c r="G136" s="64">
        <f t="shared" si="8"/>
        <v>10740.36</v>
      </c>
    </row>
    <row r="137" spans="1:7" ht="15.75" x14ac:dyDescent="0.25">
      <c r="A137" s="409" t="s">
        <v>279</v>
      </c>
      <c r="B137" s="307" t="s">
        <v>198</v>
      </c>
      <c r="C137" s="307"/>
      <c r="D137" s="389">
        <f>1*D130</f>
        <v>0.41</v>
      </c>
      <c r="E137" s="390">
        <v>8172</v>
      </c>
      <c r="F137" s="317">
        <v>12</v>
      </c>
      <c r="G137" s="64">
        <f t="shared" si="8"/>
        <v>40206.239999999998</v>
      </c>
    </row>
    <row r="138" spans="1:7" ht="15.75" x14ac:dyDescent="0.25">
      <c r="A138" s="409" t="s">
        <v>280</v>
      </c>
      <c r="B138" s="307" t="s">
        <v>198</v>
      </c>
      <c r="C138" s="307"/>
      <c r="D138" s="389">
        <f>170*D130</f>
        <v>69.7</v>
      </c>
      <c r="E138" s="390">
        <v>30.4</v>
      </c>
      <c r="F138" s="317">
        <v>1</v>
      </c>
      <c r="G138" s="64">
        <f t="shared" si="8"/>
        <v>2118.88</v>
      </c>
    </row>
    <row r="139" spans="1:7" x14ac:dyDescent="0.25">
      <c r="A139" s="639" t="s">
        <v>26</v>
      </c>
      <c r="B139" s="639"/>
      <c r="C139" s="639"/>
      <c r="D139" s="639"/>
      <c r="E139" s="639"/>
      <c r="F139" s="639"/>
      <c r="G139" s="278">
        <f>SUM(G134:G138)</f>
        <v>63549.999999507992</v>
      </c>
    </row>
    <row r="140" spans="1:7" x14ac:dyDescent="0.25">
      <c r="A140" s="640" t="s">
        <v>57</v>
      </c>
      <c r="B140" s="640"/>
      <c r="C140" s="640"/>
      <c r="D140" s="640"/>
      <c r="E140" s="640"/>
      <c r="F140" s="640"/>
    </row>
    <row r="141" spans="1:7" x14ac:dyDescent="0.25">
      <c r="D141" s="52">
        <f>D130</f>
        <v>0.41</v>
      </c>
    </row>
    <row r="142" spans="1:7" x14ac:dyDescent="0.25">
      <c r="A142" s="579" t="s">
        <v>200</v>
      </c>
      <c r="B142" s="579" t="s">
        <v>11</v>
      </c>
      <c r="C142" s="317"/>
      <c r="D142" s="579" t="s">
        <v>49</v>
      </c>
      <c r="E142" s="579" t="s">
        <v>15</v>
      </c>
      <c r="F142" s="579" t="s">
        <v>25</v>
      </c>
      <c r="G142" s="617" t="s">
        <v>6</v>
      </c>
    </row>
    <row r="143" spans="1:7" hidden="1" x14ac:dyDescent="0.25">
      <c r="A143" s="579"/>
      <c r="B143" s="579"/>
      <c r="C143" s="317"/>
      <c r="D143" s="579"/>
      <c r="E143" s="579"/>
      <c r="F143" s="579"/>
      <c r="G143" s="618"/>
    </row>
    <row r="144" spans="1:7" x14ac:dyDescent="0.25">
      <c r="A144" s="317">
        <v>1</v>
      </c>
      <c r="B144" s="317">
        <v>2</v>
      </c>
      <c r="C144" s="317"/>
      <c r="D144" s="317">
        <v>3</v>
      </c>
      <c r="E144" s="317">
        <v>4</v>
      </c>
      <c r="F144" s="317">
        <v>5</v>
      </c>
      <c r="G144" s="59" t="s">
        <v>72</v>
      </c>
    </row>
    <row r="145" spans="1:7" hidden="1" x14ac:dyDescent="0.25">
      <c r="A145" s="127" t="s">
        <v>211</v>
      </c>
      <c r="B145" s="317" t="s">
        <v>126</v>
      </c>
      <c r="C145" s="317"/>
      <c r="D145" s="317">
        <v>0</v>
      </c>
      <c r="E145" s="317">
        <v>0</v>
      </c>
      <c r="F145" s="317">
        <v>1</v>
      </c>
      <c r="G145" s="59">
        <f>D145*E145</f>
        <v>0</v>
      </c>
    </row>
    <row r="146" spans="1:7" x14ac:dyDescent="0.25">
      <c r="A146" s="55" t="s">
        <v>182</v>
      </c>
      <c r="B146" s="317" t="s">
        <v>22</v>
      </c>
      <c r="C146" s="317"/>
      <c r="D146" s="317">
        <f>1*D141</f>
        <v>0.41</v>
      </c>
      <c r="E146" s="320">
        <v>19000</v>
      </c>
      <c r="F146" s="317">
        <v>1</v>
      </c>
      <c r="G146" s="59">
        <f>D146*E146*F146</f>
        <v>7789.9999999999991</v>
      </c>
    </row>
    <row r="147" spans="1:7" x14ac:dyDescent="0.25">
      <c r="A147" s="656" t="s">
        <v>58</v>
      </c>
      <c r="B147" s="657"/>
      <c r="C147" s="657"/>
      <c r="D147" s="657"/>
      <c r="E147" s="657"/>
      <c r="F147" s="658"/>
      <c r="G147" s="281">
        <f>SUM(G145:G146)</f>
        <v>7789.9999999999991</v>
      </c>
    </row>
    <row r="148" spans="1:7" x14ac:dyDescent="0.25">
      <c r="A148" s="640" t="s">
        <v>19</v>
      </c>
      <c r="B148" s="640"/>
      <c r="C148" s="640"/>
      <c r="D148" s="640"/>
      <c r="E148" s="640"/>
      <c r="F148" s="640"/>
    </row>
    <row r="149" spans="1:7" x14ac:dyDescent="0.25">
      <c r="A149" s="659" t="s">
        <v>20</v>
      </c>
      <c r="B149" s="659"/>
      <c r="C149" s="659"/>
      <c r="D149" s="659"/>
      <c r="E149" s="659"/>
      <c r="F149" s="659"/>
    </row>
    <row r="150" spans="1:7" x14ac:dyDescent="0.25">
      <c r="D150" s="52">
        <f>D141</f>
        <v>0.41</v>
      </c>
    </row>
    <row r="151" spans="1:7" x14ac:dyDescent="0.25">
      <c r="A151" s="579" t="s">
        <v>21</v>
      </c>
      <c r="B151" s="579" t="s">
        <v>11</v>
      </c>
      <c r="C151" s="317"/>
      <c r="D151" s="579" t="s">
        <v>14</v>
      </c>
      <c r="E151" s="579" t="s">
        <v>15</v>
      </c>
      <c r="F151" s="579" t="s">
        <v>6</v>
      </c>
    </row>
    <row r="152" spans="1:7" x14ac:dyDescent="0.25">
      <c r="A152" s="579"/>
      <c r="B152" s="579"/>
      <c r="C152" s="317"/>
      <c r="D152" s="579"/>
      <c r="E152" s="579"/>
      <c r="F152" s="579"/>
    </row>
    <row r="153" spans="1:7" x14ac:dyDescent="0.25">
      <c r="A153" s="318">
        <v>1</v>
      </c>
      <c r="B153" s="318">
        <v>2</v>
      </c>
      <c r="C153" s="318"/>
      <c r="D153" s="318">
        <v>3</v>
      </c>
      <c r="E153" s="318">
        <v>7</v>
      </c>
      <c r="F153" s="318" t="s">
        <v>184</v>
      </c>
    </row>
    <row r="154" spans="1:7" ht="15.75" x14ac:dyDescent="0.25">
      <c r="A154" s="491" t="s">
        <v>433</v>
      </c>
      <c r="B154" s="452" t="str">
        <f>$B$146</f>
        <v>договор</v>
      </c>
      <c r="C154" s="452"/>
      <c r="D154" s="14">
        <f>12*D150</f>
        <v>4.92</v>
      </c>
      <c r="E154" s="488">
        <v>2000</v>
      </c>
      <c r="F154" s="445">
        <f>D154*E154</f>
        <v>9840</v>
      </c>
    </row>
    <row r="155" spans="1:7" ht="15.75" x14ac:dyDescent="0.25">
      <c r="A155" s="492" t="s">
        <v>186</v>
      </c>
      <c r="B155" s="452" t="str">
        <f t="shared" ref="B155:B181" si="9">$B$146</f>
        <v>договор</v>
      </c>
      <c r="C155" s="95"/>
      <c r="D155" s="14">
        <f>2*D150</f>
        <v>0.82</v>
      </c>
      <c r="E155" s="488">
        <v>30000</v>
      </c>
      <c r="F155" s="445">
        <f t="shared" ref="F155:F186" si="10">D155*E155</f>
        <v>24600</v>
      </c>
    </row>
    <row r="156" spans="1:7" ht="15.75" x14ac:dyDescent="0.25">
      <c r="A156" s="492" t="s">
        <v>208</v>
      </c>
      <c r="B156" s="452" t="str">
        <f t="shared" si="9"/>
        <v>договор</v>
      </c>
      <c r="C156" s="95"/>
      <c r="D156" s="14">
        <v>0.41</v>
      </c>
      <c r="E156" s="488">
        <v>6602.4</v>
      </c>
      <c r="F156" s="445">
        <f t="shared" si="10"/>
        <v>2706.9839999999995</v>
      </c>
    </row>
    <row r="157" spans="1:7" ht="30" customHeight="1" x14ac:dyDescent="0.25">
      <c r="A157" s="492" t="s">
        <v>434</v>
      </c>
      <c r="B157" s="452" t="str">
        <f t="shared" si="9"/>
        <v>договор</v>
      </c>
      <c r="C157" s="95"/>
      <c r="D157" s="14">
        <v>0.41</v>
      </c>
      <c r="E157" s="488">
        <v>9040</v>
      </c>
      <c r="F157" s="445">
        <f t="shared" si="10"/>
        <v>3706.3999999999996</v>
      </c>
    </row>
    <row r="158" spans="1:7" ht="25.5" x14ac:dyDescent="0.25">
      <c r="A158" s="492" t="s">
        <v>112</v>
      </c>
      <c r="B158" s="452" t="str">
        <f t="shared" si="9"/>
        <v>договор</v>
      </c>
      <c r="C158" s="95"/>
      <c r="D158" s="14">
        <v>0.41</v>
      </c>
      <c r="E158" s="488">
        <v>4972</v>
      </c>
      <c r="F158" s="445">
        <f t="shared" si="10"/>
        <v>2038.52</v>
      </c>
    </row>
    <row r="159" spans="1:7" ht="15.75" x14ac:dyDescent="0.25">
      <c r="A159" s="492" t="s">
        <v>212</v>
      </c>
      <c r="B159" s="452" t="str">
        <f t="shared" si="9"/>
        <v>договор</v>
      </c>
      <c r="C159" s="95"/>
      <c r="D159" s="14">
        <f>85*D150</f>
        <v>34.85</v>
      </c>
      <c r="E159" s="488">
        <v>175.75</v>
      </c>
      <c r="F159" s="445">
        <f t="shared" si="10"/>
        <v>6124.8874999999998</v>
      </c>
    </row>
    <row r="160" spans="1:7" ht="15.75" x14ac:dyDescent="0.25">
      <c r="A160" s="492" t="s">
        <v>281</v>
      </c>
      <c r="B160" s="452" t="str">
        <f t="shared" si="9"/>
        <v>договор</v>
      </c>
      <c r="C160" s="95"/>
      <c r="D160" s="486">
        <f>12*D150</f>
        <v>4.92</v>
      </c>
      <c r="E160" s="489">
        <v>1000</v>
      </c>
      <c r="F160" s="445">
        <f t="shared" si="10"/>
        <v>4920</v>
      </c>
    </row>
    <row r="161" spans="1:6" ht="15.75" x14ac:dyDescent="0.25">
      <c r="A161" s="492" t="s">
        <v>435</v>
      </c>
      <c r="B161" s="452" t="str">
        <f t="shared" si="9"/>
        <v>договор</v>
      </c>
      <c r="C161" s="449"/>
      <c r="D161" s="486">
        <f>10*D150</f>
        <v>4.0999999999999996</v>
      </c>
      <c r="E161" s="489">
        <v>700</v>
      </c>
      <c r="F161" s="445">
        <f t="shared" si="10"/>
        <v>2869.9999999999995</v>
      </c>
    </row>
    <row r="162" spans="1:6" ht="15.75" x14ac:dyDescent="0.25">
      <c r="A162" s="492" t="s">
        <v>436</v>
      </c>
      <c r="B162" s="452" t="str">
        <f t="shared" si="9"/>
        <v>договор</v>
      </c>
      <c r="C162" s="95"/>
      <c r="D162" s="486">
        <v>0.41</v>
      </c>
      <c r="E162" s="489">
        <v>70200</v>
      </c>
      <c r="F162" s="445">
        <f t="shared" si="10"/>
        <v>28782</v>
      </c>
    </row>
    <row r="163" spans="1:6" ht="15.75" x14ac:dyDescent="0.25">
      <c r="A163" s="95" t="s">
        <v>282</v>
      </c>
      <c r="B163" s="452" t="str">
        <f t="shared" si="9"/>
        <v>договор</v>
      </c>
      <c r="C163" s="95"/>
      <c r="D163" s="392">
        <v>0.41</v>
      </c>
      <c r="E163" s="182">
        <v>21446.85</v>
      </c>
      <c r="F163" s="445">
        <f t="shared" si="10"/>
        <v>8793.2084999999988</v>
      </c>
    </row>
    <row r="164" spans="1:6" ht="15.75" x14ac:dyDescent="0.25">
      <c r="A164" s="502" t="s">
        <v>437</v>
      </c>
      <c r="B164" s="503" t="str">
        <f t="shared" si="9"/>
        <v>договор</v>
      </c>
      <c r="C164" s="504"/>
      <c r="D164" s="505">
        <v>0.41</v>
      </c>
      <c r="E164" s="506">
        <v>17600</v>
      </c>
      <c r="F164" s="472">
        <f t="shared" si="10"/>
        <v>7216</v>
      </c>
    </row>
    <row r="165" spans="1:6" ht="15.75" x14ac:dyDescent="0.25">
      <c r="A165" s="508" t="s">
        <v>213</v>
      </c>
      <c r="B165" s="452" t="str">
        <f t="shared" si="9"/>
        <v>договор</v>
      </c>
      <c r="C165" s="95"/>
      <c r="D165" s="70">
        <v>0.41</v>
      </c>
      <c r="E165" s="14">
        <v>16230</v>
      </c>
      <c r="F165" s="445">
        <f t="shared" si="10"/>
        <v>6654.2999999999993</v>
      </c>
    </row>
    <row r="166" spans="1:6" ht="15.75" x14ac:dyDescent="0.25">
      <c r="A166" s="509" t="s">
        <v>283</v>
      </c>
      <c r="B166" s="452" t="str">
        <f t="shared" si="9"/>
        <v>договор</v>
      </c>
      <c r="C166" s="95"/>
      <c r="D166" s="505">
        <v>0.41</v>
      </c>
      <c r="E166" s="501">
        <v>10000</v>
      </c>
      <c r="F166" s="445">
        <f t="shared" si="10"/>
        <v>4100</v>
      </c>
    </row>
    <row r="167" spans="1:6" ht="15.75" x14ac:dyDescent="0.25">
      <c r="A167" s="491" t="s">
        <v>201</v>
      </c>
      <c r="B167" s="452" t="str">
        <f t="shared" si="9"/>
        <v>договор</v>
      </c>
      <c r="C167" s="265"/>
      <c r="D167" s="70">
        <v>0.41</v>
      </c>
      <c r="E167" s="500">
        <v>765</v>
      </c>
      <c r="F167" s="445">
        <f t="shared" si="10"/>
        <v>313.64999999999998</v>
      </c>
    </row>
    <row r="168" spans="1:6" ht="15.75" x14ac:dyDescent="0.25">
      <c r="A168" s="491" t="s">
        <v>438</v>
      </c>
      <c r="B168" s="452" t="str">
        <f t="shared" si="9"/>
        <v>договор</v>
      </c>
      <c r="C168" s="265"/>
      <c r="D168" s="505">
        <v>0.41</v>
      </c>
      <c r="E168" s="500">
        <v>43180</v>
      </c>
      <c r="F168" s="445">
        <f t="shared" si="10"/>
        <v>17703.8</v>
      </c>
    </row>
    <row r="169" spans="1:6" ht="15.75" x14ac:dyDescent="0.25">
      <c r="A169" s="491" t="s">
        <v>439</v>
      </c>
      <c r="B169" s="452" t="str">
        <f t="shared" si="9"/>
        <v>договор</v>
      </c>
      <c r="C169" s="265"/>
      <c r="D169" s="70">
        <v>0.41</v>
      </c>
      <c r="E169" s="500">
        <v>17000</v>
      </c>
      <c r="F169" s="445">
        <f t="shared" si="10"/>
        <v>6970</v>
      </c>
    </row>
    <row r="170" spans="1:6" ht="15.75" x14ac:dyDescent="0.25">
      <c r="A170" s="491" t="s">
        <v>206</v>
      </c>
      <c r="B170" s="452" t="str">
        <f t="shared" si="9"/>
        <v>договор</v>
      </c>
      <c r="C170" s="265"/>
      <c r="D170" s="505">
        <v>0.41</v>
      </c>
      <c r="E170" s="500">
        <v>96000</v>
      </c>
      <c r="F170" s="445">
        <f t="shared" si="10"/>
        <v>39360</v>
      </c>
    </row>
    <row r="171" spans="1:6" ht="15.75" x14ac:dyDescent="0.25">
      <c r="A171" s="491" t="s">
        <v>207</v>
      </c>
      <c r="B171" s="452" t="str">
        <f t="shared" si="9"/>
        <v>договор</v>
      </c>
      <c r="C171" s="265"/>
      <c r="D171" s="70">
        <v>0.41</v>
      </c>
      <c r="E171" s="500">
        <v>60000</v>
      </c>
      <c r="F171" s="445">
        <f t="shared" si="10"/>
        <v>24600</v>
      </c>
    </row>
    <row r="172" spans="1:6" ht="15.75" x14ac:dyDescent="0.25">
      <c r="A172" s="491" t="s">
        <v>440</v>
      </c>
      <c r="B172" s="452" t="str">
        <f t="shared" si="9"/>
        <v>договор</v>
      </c>
      <c r="C172" s="265"/>
      <c r="D172" s="505">
        <v>0.41</v>
      </c>
      <c r="E172" s="500">
        <v>35000</v>
      </c>
      <c r="F172" s="445">
        <f t="shared" si="10"/>
        <v>14350</v>
      </c>
    </row>
    <row r="173" spans="1:6" ht="15.75" hidden="1" x14ac:dyDescent="0.25">
      <c r="A173" s="491" t="s">
        <v>284</v>
      </c>
      <c r="B173" s="452" t="str">
        <f t="shared" si="9"/>
        <v>договор</v>
      </c>
      <c r="C173" s="265"/>
      <c r="D173" s="70">
        <v>0</v>
      </c>
      <c r="E173" s="500">
        <v>0</v>
      </c>
      <c r="F173" s="445">
        <f t="shared" si="10"/>
        <v>0</v>
      </c>
    </row>
    <row r="174" spans="1:6" ht="15.75" x14ac:dyDescent="0.25">
      <c r="A174" s="491" t="s">
        <v>214</v>
      </c>
      <c r="B174" s="452" t="str">
        <f t="shared" si="9"/>
        <v>договор</v>
      </c>
      <c r="C174" s="265"/>
      <c r="D174" s="505">
        <v>0.41</v>
      </c>
      <c r="E174" s="500">
        <v>23825</v>
      </c>
      <c r="F174" s="445">
        <f t="shared" si="10"/>
        <v>9768.25</v>
      </c>
    </row>
    <row r="175" spans="1:6" ht="15.75" hidden="1" x14ac:dyDescent="0.25">
      <c r="A175" s="491" t="s">
        <v>209</v>
      </c>
      <c r="B175" s="452" t="str">
        <f t="shared" si="9"/>
        <v>договор</v>
      </c>
      <c r="C175" s="265"/>
      <c r="D175" s="70">
        <v>0</v>
      </c>
      <c r="E175" s="500">
        <v>0</v>
      </c>
      <c r="F175" s="445">
        <f t="shared" si="10"/>
        <v>0</v>
      </c>
    </row>
    <row r="176" spans="1:6" ht="27" hidden="1" x14ac:dyDescent="0.25">
      <c r="A176" s="510" t="s">
        <v>285</v>
      </c>
      <c r="B176" s="452" t="str">
        <f t="shared" si="9"/>
        <v>договор</v>
      </c>
      <c r="C176" s="265"/>
      <c r="D176" s="505">
        <v>0</v>
      </c>
      <c r="E176" s="501">
        <v>0</v>
      </c>
      <c r="F176" s="445">
        <f t="shared" si="10"/>
        <v>0</v>
      </c>
    </row>
    <row r="177" spans="1:6" ht="15.75" hidden="1" x14ac:dyDescent="0.25">
      <c r="A177" s="510" t="s">
        <v>286</v>
      </c>
      <c r="B177" s="452" t="str">
        <f t="shared" si="9"/>
        <v>договор</v>
      </c>
      <c r="C177" s="265"/>
      <c r="D177" s="70">
        <v>0</v>
      </c>
      <c r="E177" s="501">
        <v>0</v>
      </c>
      <c r="F177" s="445">
        <f t="shared" si="10"/>
        <v>0</v>
      </c>
    </row>
    <row r="178" spans="1:6" ht="15.75" x14ac:dyDescent="0.25">
      <c r="A178" s="510" t="s">
        <v>441</v>
      </c>
      <c r="B178" s="452" t="str">
        <f t="shared" si="9"/>
        <v>договор</v>
      </c>
      <c r="C178" s="265"/>
      <c r="D178" s="505">
        <v>0.41</v>
      </c>
      <c r="E178" s="501">
        <v>14800</v>
      </c>
      <c r="F178" s="445">
        <f t="shared" si="10"/>
        <v>6068</v>
      </c>
    </row>
    <row r="179" spans="1:6" ht="15.75" x14ac:dyDescent="0.25">
      <c r="A179" s="510" t="s">
        <v>442</v>
      </c>
      <c r="B179" s="452" t="str">
        <f t="shared" si="9"/>
        <v>договор</v>
      </c>
      <c r="C179" s="265"/>
      <c r="D179" s="70">
        <v>0.41</v>
      </c>
      <c r="E179" s="501">
        <v>10500</v>
      </c>
      <c r="F179" s="445">
        <f t="shared" si="10"/>
        <v>4305</v>
      </c>
    </row>
    <row r="180" spans="1:6" ht="15.75" hidden="1" x14ac:dyDescent="0.25">
      <c r="A180" s="510" t="s">
        <v>287</v>
      </c>
      <c r="B180" s="452" t="str">
        <f t="shared" si="9"/>
        <v>договор</v>
      </c>
      <c r="C180" s="95"/>
      <c r="D180" s="505">
        <v>0</v>
      </c>
      <c r="E180" s="501">
        <v>0</v>
      </c>
      <c r="F180" s="445">
        <f t="shared" si="10"/>
        <v>0</v>
      </c>
    </row>
    <row r="181" spans="1:6" ht="15.75" x14ac:dyDescent="0.25">
      <c r="A181" s="510" t="s">
        <v>288</v>
      </c>
      <c r="B181" s="452" t="str">
        <f t="shared" si="9"/>
        <v>договор</v>
      </c>
      <c r="C181" s="95"/>
      <c r="D181" s="70">
        <v>0.41</v>
      </c>
      <c r="E181" s="501">
        <v>500</v>
      </c>
      <c r="F181" s="445">
        <f t="shared" si="10"/>
        <v>205</v>
      </c>
    </row>
    <row r="182" spans="1:6" hidden="1" x14ac:dyDescent="0.25">
      <c r="A182" s="507"/>
      <c r="B182" s="465"/>
      <c r="C182" s="490"/>
      <c r="D182" s="465"/>
      <c r="E182" s="337">
        <v>2000</v>
      </c>
      <c r="F182" s="471">
        <f t="shared" si="10"/>
        <v>0</v>
      </c>
    </row>
    <row r="183" spans="1:6" hidden="1" x14ac:dyDescent="0.25">
      <c r="A183" s="94"/>
      <c r="B183" s="307"/>
      <c r="C183" s="95"/>
      <c r="D183" s="307"/>
      <c r="E183" s="337">
        <v>2000</v>
      </c>
      <c r="F183" s="320">
        <f t="shared" si="10"/>
        <v>0</v>
      </c>
    </row>
    <row r="184" spans="1:6" hidden="1" x14ac:dyDescent="0.25">
      <c r="A184" s="94"/>
      <c r="B184" s="307"/>
      <c r="C184" s="95"/>
      <c r="D184" s="307"/>
      <c r="E184" s="337">
        <v>2000</v>
      </c>
      <c r="F184" s="320">
        <f t="shared" si="10"/>
        <v>0</v>
      </c>
    </row>
    <row r="185" spans="1:6" hidden="1" x14ac:dyDescent="0.25">
      <c r="A185" s="94"/>
      <c r="B185" s="307"/>
      <c r="C185" s="95"/>
      <c r="D185" s="307"/>
      <c r="E185" s="337">
        <v>2500</v>
      </c>
      <c r="F185" s="320">
        <f t="shared" si="10"/>
        <v>0</v>
      </c>
    </row>
    <row r="186" spans="1:6" hidden="1" x14ac:dyDescent="0.25">
      <c r="A186" s="94"/>
      <c r="B186" s="307"/>
      <c r="C186" s="95"/>
      <c r="D186" s="307"/>
      <c r="E186" s="307">
        <v>7500</v>
      </c>
      <c r="F186" s="320">
        <f t="shared" si="10"/>
        <v>0</v>
      </c>
    </row>
    <row r="187" spans="1:6" x14ac:dyDescent="0.25">
      <c r="A187" s="649" t="s">
        <v>23</v>
      </c>
      <c r="B187" s="650"/>
      <c r="C187" s="650"/>
      <c r="D187" s="650"/>
      <c r="E187" s="651"/>
      <c r="F187" s="282">
        <f>SUM(F154:F186)</f>
        <v>235996</v>
      </c>
    </row>
    <row r="188" spans="1:6" x14ac:dyDescent="0.25">
      <c r="A188" s="652" t="s">
        <v>29</v>
      </c>
      <c r="B188" s="653"/>
      <c r="C188" s="653"/>
      <c r="D188" s="653"/>
      <c r="E188" s="653"/>
      <c r="F188" s="654"/>
    </row>
    <row r="189" spans="1:6" x14ac:dyDescent="0.25">
      <c r="A189" s="399">
        <f>D150</f>
        <v>0.41</v>
      </c>
      <c r="B189" s="400"/>
      <c r="C189" s="400"/>
      <c r="D189" s="400"/>
      <c r="E189" s="400"/>
      <c r="F189" s="401"/>
    </row>
    <row r="190" spans="1:6" x14ac:dyDescent="0.25">
      <c r="A190" s="655" t="s">
        <v>30</v>
      </c>
      <c r="B190" s="655" t="s">
        <v>11</v>
      </c>
      <c r="C190" s="326"/>
      <c r="D190" s="655" t="s">
        <v>14</v>
      </c>
      <c r="E190" s="655" t="s">
        <v>15</v>
      </c>
      <c r="F190" s="655" t="s">
        <v>6</v>
      </c>
    </row>
    <row r="191" spans="1:6" x14ac:dyDescent="0.25">
      <c r="A191" s="655"/>
      <c r="B191" s="655"/>
      <c r="C191" s="326"/>
      <c r="D191" s="655"/>
      <c r="E191" s="655"/>
      <c r="F191" s="655"/>
    </row>
    <row r="192" spans="1:6" x14ac:dyDescent="0.25">
      <c r="A192" s="326">
        <v>1</v>
      </c>
      <c r="B192" s="326">
        <v>2</v>
      </c>
      <c r="C192" s="326"/>
      <c r="D192" s="326">
        <v>3</v>
      </c>
      <c r="E192" s="326">
        <v>4</v>
      </c>
      <c r="F192" s="326" t="s">
        <v>113</v>
      </c>
    </row>
    <row r="193" spans="1:7" ht="16.5" x14ac:dyDescent="0.25">
      <c r="A193" s="393" t="str">
        <f>Лист1!B3</f>
        <v>Пиломатериал</v>
      </c>
      <c r="B193" s="221" t="s">
        <v>88</v>
      </c>
      <c r="C193" s="218"/>
      <c r="D193" s="218">
        <f>Лист1!C3*A189</f>
        <v>2.1729999999999996</v>
      </c>
      <c r="E193" s="402">
        <f>Лист1!D3</f>
        <v>7500</v>
      </c>
      <c r="F193" s="220">
        <f>D193*E193</f>
        <v>16297.499999999996</v>
      </c>
      <c r="G193" s="410"/>
    </row>
    <row r="194" spans="1:7" ht="16.5" x14ac:dyDescent="0.25">
      <c r="A194" s="393" t="str">
        <f>Лист1!B4</f>
        <v>Катридж CN54AE HP 933XL</v>
      </c>
      <c r="B194" s="221" t="s">
        <v>88</v>
      </c>
      <c r="C194" s="218"/>
      <c r="D194" s="218">
        <f>Лист1!C4*A189</f>
        <v>3.69</v>
      </c>
      <c r="E194" s="402">
        <f>Лист1!D4</f>
        <v>1860</v>
      </c>
      <c r="F194" s="220">
        <f t="shared" ref="F194:F257" si="11">D194*E194</f>
        <v>6863.4</v>
      </c>
      <c r="G194" s="410"/>
    </row>
    <row r="195" spans="1:7" ht="15" customHeight="1" x14ac:dyDescent="0.25">
      <c r="A195" s="393" t="str">
        <f>Лист1!B5</f>
        <v>Катридж CN54AE HP 932XL</v>
      </c>
      <c r="B195" s="221" t="s">
        <v>88</v>
      </c>
      <c r="C195" s="218"/>
      <c r="D195" s="218">
        <f>Лист1!C5*A189</f>
        <v>1.23</v>
      </c>
      <c r="E195" s="402">
        <f>Лист1!D5</f>
        <v>3689</v>
      </c>
      <c r="F195" s="220">
        <f t="shared" si="11"/>
        <v>4537.47</v>
      </c>
      <c r="G195" s="410"/>
    </row>
    <row r="196" spans="1:7" ht="15" customHeight="1" x14ac:dyDescent="0.25">
      <c r="A196" s="393" t="str">
        <f>Лист1!B6</f>
        <v>Чернила Canon Gl-490C PIXMA</v>
      </c>
      <c r="B196" s="221" t="s">
        <v>88</v>
      </c>
      <c r="C196" s="218"/>
      <c r="D196" s="218">
        <f>Лист1!C6*A189</f>
        <v>4.92</v>
      </c>
      <c r="E196" s="402">
        <f>Лист1!D6</f>
        <v>800</v>
      </c>
      <c r="F196" s="220">
        <f t="shared" si="11"/>
        <v>3936</v>
      </c>
      <c r="G196" s="410"/>
    </row>
    <row r="197" spans="1:7" ht="15" customHeight="1" x14ac:dyDescent="0.25">
      <c r="A197" s="393" t="str">
        <f>Лист1!B7</f>
        <v>Бумага А4 500 шт. SvetoCopy</v>
      </c>
      <c r="B197" s="221" t="s">
        <v>88</v>
      </c>
      <c r="C197" s="218"/>
      <c r="D197" s="218">
        <f>Лист1!C7*A189</f>
        <v>12.299999999999999</v>
      </c>
      <c r="E197" s="402">
        <f>Лист1!D7</f>
        <v>300</v>
      </c>
      <c r="F197" s="220">
        <f t="shared" si="11"/>
        <v>3689.9999999999995</v>
      </c>
      <c r="G197" s="410"/>
    </row>
    <row r="198" spans="1:7" ht="16.5" x14ac:dyDescent="0.25">
      <c r="A198" s="393" t="str">
        <f>Лист1!B8</f>
        <v>Бумага А3 500 шт. SvetoCopy</v>
      </c>
      <c r="B198" s="221" t="s">
        <v>88</v>
      </c>
      <c r="C198" s="218"/>
      <c r="D198" s="218">
        <f>Лист1!C8*A189</f>
        <v>8.1999999999999993</v>
      </c>
      <c r="E198" s="402">
        <f>Лист1!D8</f>
        <v>400</v>
      </c>
      <c r="F198" s="220">
        <f t="shared" si="11"/>
        <v>3279.9999999999995</v>
      </c>
      <c r="G198" s="410"/>
    </row>
    <row r="199" spans="1:7" ht="16.5" x14ac:dyDescent="0.25">
      <c r="A199" s="393" t="str">
        <f>Лист1!B9</f>
        <v>Мышь USB</v>
      </c>
      <c r="B199" s="221" t="s">
        <v>88</v>
      </c>
      <c r="C199" s="218"/>
      <c r="D199" s="218">
        <f>Лист1!C9*A189</f>
        <v>1.64</v>
      </c>
      <c r="E199" s="402">
        <f>Лист1!D9</f>
        <v>500</v>
      </c>
      <c r="F199" s="220">
        <f t="shared" si="11"/>
        <v>820</v>
      </c>
      <c r="G199" s="410"/>
    </row>
    <row r="200" spans="1:7" ht="16.5" x14ac:dyDescent="0.25">
      <c r="A200" s="393" t="str">
        <f>Лист1!B10</f>
        <v xml:space="preserve">Мешки для мусора </v>
      </c>
      <c r="B200" s="221" t="s">
        <v>88</v>
      </c>
      <c r="C200" s="218"/>
      <c r="D200" s="218">
        <f>Лист1!C10*A189</f>
        <v>8.1999999999999993</v>
      </c>
      <c r="E200" s="402">
        <f>Лист1!D10</f>
        <v>100</v>
      </c>
      <c r="F200" s="220">
        <f t="shared" si="11"/>
        <v>819.99999999999989</v>
      </c>
      <c r="G200" s="410"/>
    </row>
    <row r="201" spans="1:7" ht="16.5" x14ac:dyDescent="0.25">
      <c r="A201" s="393" t="str">
        <f>Лист1!B11</f>
        <v>Бытовая химия</v>
      </c>
      <c r="B201" s="221" t="s">
        <v>88</v>
      </c>
      <c r="C201" s="218"/>
      <c r="D201" s="218">
        <f>Лист1!C11*A189</f>
        <v>0.41</v>
      </c>
      <c r="E201" s="402">
        <f>Лист1!D11</f>
        <v>1652</v>
      </c>
      <c r="F201" s="220">
        <f t="shared" si="11"/>
        <v>677.31999999999994</v>
      </c>
      <c r="G201" s="410"/>
    </row>
    <row r="202" spans="1:7" ht="15" customHeight="1" x14ac:dyDescent="0.25">
      <c r="A202" s="393" t="str">
        <f>Лист1!B12</f>
        <v>Фанера</v>
      </c>
      <c r="B202" s="221" t="s">
        <v>88</v>
      </c>
      <c r="C202" s="218"/>
      <c r="D202" s="218">
        <f>Лист1!C12*A189</f>
        <v>0.41</v>
      </c>
      <c r="E202" s="402">
        <f>Лист1!D12</f>
        <v>1000</v>
      </c>
      <c r="F202" s="220">
        <f t="shared" si="11"/>
        <v>410</v>
      </c>
      <c r="G202" s="410"/>
    </row>
    <row r="203" spans="1:7" ht="15" customHeight="1" x14ac:dyDescent="0.25">
      <c r="A203" s="393" t="str">
        <f>Лист1!B13</f>
        <v>Антифриз</v>
      </c>
      <c r="B203" s="221" t="s">
        <v>88</v>
      </c>
      <c r="C203" s="218"/>
      <c r="D203" s="218">
        <f>Лист1!C13*A189</f>
        <v>12.299999999999999</v>
      </c>
      <c r="E203" s="402">
        <f>Лист1!D13</f>
        <v>183</v>
      </c>
      <c r="F203" s="220">
        <f t="shared" si="11"/>
        <v>2250.8999999999996</v>
      </c>
      <c r="G203" s="410"/>
    </row>
    <row r="204" spans="1:7" ht="15" customHeight="1" x14ac:dyDescent="0.25">
      <c r="A204" s="393" t="str">
        <f>Лист1!B14</f>
        <v>Саморезы</v>
      </c>
      <c r="B204" s="221" t="s">
        <v>88</v>
      </c>
      <c r="C204" s="218"/>
      <c r="D204" s="218">
        <f>Лист1!C14*A189</f>
        <v>4.0999999999999996</v>
      </c>
      <c r="E204" s="402">
        <f>Лист1!D14</f>
        <v>100</v>
      </c>
      <c r="F204" s="220">
        <f t="shared" si="11"/>
        <v>409.99999999999994</v>
      </c>
      <c r="G204" s="410"/>
    </row>
    <row r="205" spans="1:7" ht="15" customHeight="1" x14ac:dyDescent="0.25">
      <c r="A205" s="393" t="str">
        <f>Лист1!B15</f>
        <v>Инструмент металлический ручной</v>
      </c>
      <c r="B205" s="221" t="s">
        <v>88</v>
      </c>
      <c r="C205" s="218"/>
      <c r="D205" s="218">
        <f>Лист1!C15*A189</f>
        <v>2.0499999999999998</v>
      </c>
      <c r="E205" s="402">
        <f>Лист1!D15</f>
        <v>301</v>
      </c>
      <c r="F205" s="220">
        <f t="shared" si="11"/>
        <v>617.04999999999995</v>
      </c>
      <c r="G205" s="410"/>
    </row>
    <row r="206" spans="1:7" ht="15" customHeight="1" x14ac:dyDescent="0.25">
      <c r="A206" s="393" t="str">
        <f>Лист1!B16</f>
        <v>Краска эмаль</v>
      </c>
      <c r="B206" s="221" t="s">
        <v>88</v>
      </c>
      <c r="C206" s="218"/>
      <c r="D206" s="218">
        <f>Лист1!C16*0.41</f>
        <v>12.299999999999999</v>
      </c>
      <c r="E206" s="402">
        <f>Лист1!D16</f>
        <v>250</v>
      </c>
      <c r="F206" s="220">
        <f t="shared" si="11"/>
        <v>3074.9999999999995</v>
      </c>
      <c r="G206" s="410"/>
    </row>
    <row r="207" spans="1:7" ht="15" customHeight="1" x14ac:dyDescent="0.25">
      <c r="A207" s="393" t="str">
        <f>Лист1!B17</f>
        <v>Краска ВДН</v>
      </c>
      <c r="B207" s="221" t="s">
        <v>88</v>
      </c>
      <c r="C207" s="307"/>
      <c r="D207" s="218">
        <f>Лист1!C17*0.41</f>
        <v>2.0499999999999998</v>
      </c>
      <c r="E207" s="402">
        <f>Лист1!D17</f>
        <v>401</v>
      </c>
      <c r="F207" s="220">
        <f t="shared" si="11"/>
        <v>822.05</v>
      </c>
      <c r="G207" s="410"/>
    </row>
    <row r="208" spans="1:7" ht="15" customHeight="1" x14ac:dyDescent="0.25">
      <c r="A208" s="393" t="str">
        <f>Лист1!B18</f>
        <v>Кисти</v>
      </c>
      <c r="B208" s="221" t="s">
        <v>88</v>
      </c>
      <c r="C208" s="307"/>
      <c r="D208" s="218">
        <f>Лист1!C18*A189</f>
        <v>8.1999999999999993</v>
      </c>
      <c r="E208" s="402">
        <f>Лист1!D18</f>
        <v>50</v>
      </c>
      <c r="F208" s="220">
        <f t="shared" si="11"/>
        <v>409.99999999999994</v>
      </c>
      <c r="G208" s="410"/>
    </row>
    <row r="209" spans="1:7" ht="15" customHeight="1" x14ac:dyDescent="0.25">
      <c r="A209" s="393" t="str">
        <f>Лист1!B19</f>
        <v>Перчатка пвх</v>
      </c>
      <c r="B209" s="221" t="s">
        <v>88</v>
      </c>
      <c r="C209" s="307"/>
      <c r="D209" s="218">
        <f>Лист1!C19*0.41</f>
        <v>16.399999999999999</v>
      </c>
      <c r="E209" s="402">
        <f>Лист1!D19</f>
        <v>30</v>
      </c>
      <c r="F209" s="220">
        <f t="shared" si="11"/>
        <v>491.99999999999994</v>
      </c>
      <c r="G209" s="410"/>
    </row>
    <row r="210" spans="1:7" ht="15" customHeight="1" x14ac:dyDescent="0.25">
      <c r="A210" s="393" t="str">
        <f>Лист1!B20</f>
        <v>Грабли, лопаты</v>
      </c>
      <c r="B210" s="221" t="s">
        <v>88</v>
      </c>
      <c r="C210" s="307"/>
      <c r="D210" s="218">
        <f>Лист1!C20*0.41</f>
        <v>4.0999999999999996</v>
      </c>
      <c r="E210" s="402">
        <f>Лист1!D20</f>
        <v>118.5</v>
      </c>
      <c r="F210" s="220">
        <f t="shared" si="11"/>
        <v>485.84999999999997</v>
      </c>
      <c r="G210" s="410"/>
    </row>
    <row r="211" spans="1:7" ht="15" customHeight="1" x14ac:dyDescent="0.25">
      <c r="A211" s="393" t="str">
        <f>Лист1!B21</f>
        <v>Молоток</v>
      </c>
      <c r="B211" s="221" t="s">
        <v>88</v>
      </c>
      <c r="C211" s="307"/>
      <c r="D211" s="218">
        <f>Лист1!C21*0.41</f>
        <v>1.23</v>
      </c>
      <c r="E211" s="402">
        <f>Лист1!D21</f>
        <v>100</v>
      </c>
      <c r="F211" s="220">
        <f t="shared" si="11"/>
        <v>123</v>
      </c>
      <c r="G211" s="410"/>
    </row>
    <row r="212" spans="1:7" ht="15" customHeight="1" x14ac:dyDescent="0.25">
      <c r="A212" s="393" t="str">
        <f>Лист1!B22</f>
        <v>Гвозди</v>
      </c>
      <c r="B212" s="221" t="s">
        <v>88</v>
      </c>
      <c r="C212" s="307"/>
      <c r="D212" s="218">
        <f>Лист1!C22*A189</f>
        <v>0.82</v>
      </c>
      <c r="E212" s="402">
        <f>Лист1!D22</f>
        <v>27.5</v>
      </c>
      <c r="F212" s="220">
        <f t="shared" si="11"/>
        <v>22.549999999999997</v>
      </c>
      <c r="G212" s="410"/>
    </row>
    <row r="213" spans="1:7" ht="15" customHeight="1" x14ac:dyDescent="0.25">
      <c r="A213" s="393" t="str">
        <f>Лист1!B23</f>
        <v>Тонер НР</v>
      </c>
      <c r="B213" s="221" t="s">
        <v>88</v>
      </c>
      <c r="C213" s="307"/>
      <c r="D213" s="218">
        <f>Лист1!C23*A189</f>
        <v>0.82</v>
      </c>
      <c r="E213" s="402">
        <f>Лист1!D23</f>
        <v>2200</v>
      </c>
      <c r="F213" s="220">
        <f t="shared" si="11"/>
        <v>1804</v>
      </c>
      <c r="G213" s="410"/>
    </row>
    <row r="214" spans="1:7" ht="15" customHeight="1" x14ac:dyDescent="0.25">
      <c r="A214" s="393" t="str">
        <f>Лист1!B24</f>
        <v>Тонер Canon</v>
      </c>
      <c r="B214" s="221" t="s">
        <v>88</v>
      </c>
      <c r="C214" s="307"/>
      <c r="D214" s="218">
        <f>Лист1!C24*A189</f>
        <v>0.41</v>
      </c>
      <c r="E214" s="402">
        <f>Лист1!D24</f>
        <v>1600</v>
      </c>
      <c r="F214" s="220">
        <f t="shared" si="11"/>
        <v>656</v>
      </c>
      <c r="G214" s="410"/>
    </row>
    <row r="215" spans="1:7" ht="15" customHeight="1" x14ac:dyDescent="0.25">
      <c r="A215" s="393" t="str">
        <f>Лист1!B25</f>
        <v>Эмаль</v>
      </c>
      <c r="B215" s="221" t="s">
        <v>88</v>
      </c>
      <c r="C215" s="307"/>
      <c r="D215" s="218">
        <f>Лист1!C25*A189</f>
        <v>0.82</v>
      </c>
      <c r="E215" s="402">
        <f>Лист1!D25</f>
        <v>180</v>
      </c>
      <c r="F215" s="220">
        <f t="shared" si="11"/>
        <v>147.6</v>
      </c>
      <c r="G215" s="410"/>
    </row>
    <row r="216" spans="1:7" ht="15" customHeight="1" x14ac:dyDescent="0.25">
      <c r="A216" s="393" t="str">
        <f>Лист1!B26</f>
        <v>Эмаль аэрозоль</v>
      </c>
      <c r="B216" s="221" t="s">
        <v>88</v>
      </c>
      <c r="C216" s="307"/>
      <c r="D216" s="218">
        <f>Лист1!C26*A189</f>
        <v>3.28</v>
      </c>
      <c r="E216" s="402">
        <f>Лист1!D26</f>
        <v>216.5</v>
      </c>
      <c r="F216" s="220">
        <f t="shared" si="11"/>
        <v>710.12</v>
      </c>
      <c r="G216" s="410"/>
    </row>
    <row r="217" spans="1:7" ht="15" customHeight="1" x14ac:dyDescent="0.25">
      <c r="A217" s="393" t="str">
        <f>Лист1!B27</f>
        <v>пакет майка</v>
      </c>
      <c r="B217" s="221" t="s">
        <v>88</v>
      </c>
      <c r="C217" s="218"/>
      <c r="D217" s="218">
        <f>Лист1!C27*A189</f>
        <v>0.41</v>
      </c>
      <c r="E217" s="402">
        <f>Лист1!D27</f>
        <v>5</v>
      </c>
      <c r="F217" s="220">
        <f t="shared" si="11"/>
        <v>2.0499999999999998</v>
      </c>
      <c r="G217" s="410"/>
    </row>
    <row r="218" spans="1:7" ht="15" customHeight="1" x14ac:dyDescent="0.25">
      <c r="A218" s="393" t="str">
        <f>Лист1!B28</f>
        <v>шпилька резьбовая</v>
      </c>
      <c r="B218" s="221" t="s">
        <v>88</v>
      </c>
      <c r="C218" s="218"/>
      <c r="D218" s="218">
        <f>Лист1!C28*A189</f>
        <v>0.82</v>
      </c>
      <c r="E218" s="402">
        <f>Лист1!D28</f>
        <v>240</v>
      </c>
      <c r="F218" s="220">
        <f t="shared" si="11"/>
        <v>196.79999999999998</v>
      </c>
      <c r="G218" s="410"/>
    </row>
    <row r="219" spans="1:7" ht="16.5" x14ac:dyDescent="0.25">
      <c r="A219" s="393" t="str">
        <f>Лист1!B29</f>
        <v>сверло</v>
      </c>
      <c r="B219" s="221" t="s">
        <v>88</v>
      </c>
      <c r="C219" s="218"/>
      <c r="D219" s="218">
        <f>Лист1!C29*A189</f>
        <v>0.41</v>
      </c>
      <c r="E219" s="402">
        <f>Лист1!D29</f>
        <v>359</v>
      </c>
      <c r="F219" s="220">
        <f t="shared" si="11"/>
        <v>147.19</v>
      </c>
      <c r="G219" s="410"/>
    </row>
    <row r="220" spans="1:7" ht="16.5" x14ac:dyDescent="0.25">
      <c r="A220" s="393" t="str">
        <f>Лист1!B30</f>
        <v>антифриз</v>
      </c>
      <c r="B220" s="221" t="s">
        <v>88</v>
      </c>
      <c r="C220" s="218"/>
      <c r="D220" s="218">
        <f>Лист1!C30*A189</f>
        <v>0.82</v>
      </c>
      <c r="E220" s="402">
        <f>Лист1!D30</f>
        <v>560</v>
      </c>
      <c r="F220" s="220">
        <f t="shared" si="11"/>
        <v>459.2</v>
      </c>
      <c r="G220" s="410"/>
    </row>
    <row r="221" spans="1:7" ht="16.5" x14ac:dyDescent="0.25">
      <c r="A221" s="393" t="str">
        <f>Лист1!B31</f>
        <v>ледоруб</v>
      </c>
      <c r="B221" s="221" t="s">
        <v>88</v>
      </c>
      <c r="C221" s="218"/>
      <c r="D221" s="218">
        <f>Лист1!C31*A189</f>
        <v>0.41</v>
      </c>
      <c r="E221" s="402">
        <f>Лист1!D31</f>
        <v>677</v>
      </c>
      <c r="F221" s="220">
        <f t="shared" si="11"/>
        <v>277.57</v>
      </c>
      <c r="G221" s="410"/>
    </row>
    <row r="222" spans="1:7" ht="16.5" x14ac:dyDescent="0.25">
      <c r="A222" s="393" t="str">
        <f>Лист1!B32</f>
        <v>труба</v>
      </c>
      <c r="B222" s="221" t="s">
        <v>88</v>
      </c>
      <c r="C222" s="218"/>
      <c r="D222" s="218">
        <f>Лист1!C32*A189</f>
        <v>1.23</v>
      </c>
      <c r="E222" s="402">
        <f>Лист1!D32</f>
        <v>650</v>
      </c>
      <c r="F222" s="220">
        <f t="shared" si="11"/>
        <v>799.5</v>
      </c>
      <c r="G222" s="410"/>
    </row>
    <row r="223" spans="1:7" ht="16.5" x14ac:dyDescent="0.25">
      <c r="A223" s="393" t="str">
        <f>Лист1!B33</f>
        <v>кронштейн</v>
      </c>
      <c r="B223" s="221" t="s">
        <v>88</v>
      </c>
      <c r="C223" s="331"/>
      <c r="D223" s="218">
        <f>Лист1!C33*A189</f>
        <v>0.82</v>
      </c>
      <c r="E223" s="402">
        <f>Лист1!D33</f>
        <v>32</v>
      </c>
      <c r="F223" s="220">
        <f t="shared" si="11"/>
        <v>26.24</v>
      </c>
      <c r="G223" s="410"/>
    </row>
    <row r="224" spans="1:7" ht="16.5" x14ac:dyDescent="0.25">
      <c r="A224" s="393" t="str">
        <f>Лист1!B34</f>
        <v>электрод</v>
      </c>
      <c r="B224" s="221" t="s">
        <v>88</v>
      </c>
      <c r="C224" s="331"/>
      <c r="D224" s="218">
        <f>Лист1!C34*A189</f>
        <v>0.41</v>
      </c>
      <c r="E224" s="402">
        <f>Лист1!D34</f>
        <v>250</v>
      </c>
      <c r="F224" s="220">
        <f t="shared" si="11"/>
        <v>102.5</v>
      </c>
      <c r="G224" s="410"/>
    </row>
    <row r="225" spans="1:7" ht="16.5" x14ac:dyDescent="0.25">
      <c r="A225" s="393" t="str">
        <f>Лист1!B35</f>
        <v>круг отрезной</v>
      </c>
      <c r="B225" s="221" t="s">
        <v>88</v>
      </c>
      <c r="C225" s="331"/>
      <c r="D225" s="218">
        <f>Лист1!C35*A189</f>
        <v>4.51</v>
      </c>
      <c r="E225" s="402">
        <f>Лист1!D35</f>
        <v>50</v>
      </c>
      <c r="F225" s="220">
        <f t="shared" si="11"/>
        <v>225.5</v>
      </c>
      <c r="G225" s="410"/>
    </row>
    <row r="226" spans="1:7" ht="16.5" x14ac:dyDescent="0.25">
      <c r="A226" s="393" t="str">
        <f>Лист1!B36</f>
        <v>круг отрезной</v>
      </c>
      <c r="B226" s="221" t="s">
        <v>88</v>
      </c>
      <c r="C226" s="331"/>
      <c r="D226" s="218">
        <f>Лист1!C36*A189</f>
        <v>1.23</v>
      </c>
      <c r="E226" s="402">
        <f>Лист1!D36</f>
        <v>41</v>
      </c>
      <c r="F226" s="220">
        <f t="shared" si="11"/>
        <v>50.43</v>
      </c>
      <c r="G226" s="410"/>
    </row>
    <row r="227" spans="1:7" ht="16.5" x14ac:dyDescent="0.25">
      <c r="A227" s="393" t="str">
        <f>Лист1!B37</f>
        <v>круг отрезной</v>
      </c>
      <c r="B227" s="221" t="s">
        <v>88</v>
      </c>
      <c r="C227" s="222"/>
      <c r="D227" s="218">
        <f>Лист1!C37*A189</f>
        <v>0.41</v>
      </c>
      <c r="E227" s="402">
        <f>Лист1!D37</f>
        <v>50</v>
      </c>
      <c r="F227" s="220">
        <f t="shared" si="11"/>
        <v>20.5</v>
      </c>
      <c r="G227" s="410"/>
    </row>
    <row r="228" spans="1:7" ht="16.5" x14ac:dyDescent="0.25">
      <c r="A228" s="393" t="str">
        <f>Лист1!B38</f>
        <v>круг зачистной</v>
      </c>
      <c r="B228" s="221" t="s">
        <v>88</v>
      </c>
      <c r="C228" s="331"/>
      <c r="D228" s="218">
        <f>Лист1!C38*A189</f>
        <v>0.41</v>
      </c>
      <c r="E228" s="402">
        <f>Лист1!D38</f>
        <v>144</v>
      </c>
      <c r="F228" s="220">
        <f t="shared" si="11"/>
        <v>59.04</v>
      </c>
      <c r="G228" s="410"/>
    </row>
    <row r="229" spans="1:7" ht="16.5" x14ac:dyDescent="0.25">
      <c r="A229" s="393" t="str">
        <f>Лист1!B39</f>
        <v>кабель-канал</v>
      </c>
      <c r="B229" s="221" t="s">
        <v>88</v>
      </c>
      <c r="C229" s="331"/>
      <c r="D229" s="218">
        <f>Лист1!C39*A189</f>
        <v>0.41</v>
      </c>
      <c r="E229" s="402">
        <f>Лист1!D39</f>
        <v>95</v>
      </c>
      <c r="F229" s="220">
        <f t="shared" si="11"/>
        <v>38.949999999999996</v>
      </c>
      <c r="G229" s="410"/>
    </row>
    <row r="230" spans="1:7" ht="16.5" x14ac:dyDescent="0.25">
      <c r="A230" s="393" t="str">
        <f>Лист1!B40</f>
        <v>саморез</v>
      </c>
      <c r="B230" s="221" t="s">
        <v>88</v>
      </c>
      <c r="C230" s="331"/>
      <c r="D230" s="218">
        <f>Лист1!C40*A189</f>
        <v>20.5</v>
      </c>
      <c r="E230" s="402">
        <f>Лист1!D40</f>
        <v>3.5</v>
      </c>
      <c r="F230" s="220">
        <f t="shared" si="11"/>
        <v>71.75</v>
      </c>
      <c r="G230" s="410"/>
    </row>
    <row r="231" spans="1:7" ht="16.5" x14ac:dyDescent="0.25">
      <c r="A231" s="393" t="str">
        <f>Лист1!B41</f>
        <v>лопата</v>
      </c>
      <c r="B231" s="221" t="s">
        <v>88</v>
      </c>
      <c r="C231" s="330"/>
      <c r="D231" s="218">
        <f>Лист1!C41*A189</f>
        <v>0.82</v>
      </c>
      <c r="E231" s="402">
        <f>Лист1!D41</f>
        <v>219</v>
      </c>
      <c r="F231" s="220">
        <f t="shared" si="11"/>
        <v>179.57999999999998</v>
      </c>
    </row>
    <row r="232" spans="1:7" ht="16.5" x14ac:dyDescent="0.25">
      <c r="A232" s="393" t="str">
        <f>Лист1!B42</f>
        <v>черенок</v>
      </c>
      <c r="B232" s="221" t="s">
        <v>88</v>
      </c>
      <c r="C232" s="330"/>
      <c r="D232" s="218">
        <f>Лист1!C42*A189</f>
        <v>0.82</v>
      </c>
      <c r="E232" s="402">
        <f>Лист1!D42</f>
        <v>80</v>
      </c>
      <c r="F232" s="220">
        <f t="shared" si="11"/>
        <v>65.599999999999994</v>
      </c>
    </row>
    <row r="233" spans="1:7" ht="16.5" x14ac:dyDescent="0.25">
      <c r="A233" s="393" t="str">
        <f>Лист1!B43</f>
        <v>домкрат</v>
      </c>
      <c r="B233" s="221" t="s">
        <v>88</v>
      </c>
      <c r="C233" s="330"/>
      <c r="D233" s="218">
        <f>Лист1!C43*0.41</f>
        <v>0.41</v>
      </c>
      <c r="E233" s="402">
        <f>Лист1!D43</f>
        <v>2058</v>
      </c>
      <c r="F233" s="220">
        <f t="shared" si="11"/>
        <v>843.78</v>
      </c>
    </row>
    <row r="234" spans="1:7" ht="16.5" x14ac:dyDescent="0.25">
      <c r="A234" s="393" t="str">
        <f>Лист1!B44</f>
        <v>стяжка</v>
      </c>
      <c r="B234" s="221" t="s">
        <v>88</v>
      </c>
      <c r="C234" s="330"/>
      <c r="D234" s="218">
        <f>Лист1!C44*0.41</f>
        <v>0.41</v>
      </c>
      <c r="E234" s="402">
        <f>Лист1!D44</f>
        <v>277</v>
      </c>
      <c r="F234" s="220">
        <f t="shared" si="11"/>
        <v>113.57</v>
      </c>
    </row>
    <row r="235" spans="1:7" ht="16.5" x14ac:dyDescent="0.25">
      <c r="A235" s="393" t="str">
        <f>Лист1!B45</f>
        <v>смазка</v>
      </c>
      <c r="B235" s="221" t="s">
        <v>88</v>
      </c>
      <c r="C235" s="330"/>
      <c r="D235" s="218">
        <f>Лист1!C45*0.41</f>
        <v>0.41</v>
      </c>
      <c r="E235" s="402">
        <f>Лист1!D45</f>
        <v>299</v>
      </c>
      <c r="F235" s="220">
        <f t="shared" si="11"/>
        <v>122.58999999999999</v>
      </c>
    </row>
    <row r="236" spans="1:7" ht="16.5" x14ac:dyDescent="0.25">
      <c r="A236" s="393" t="str">
        <f>Лист1!B46</f>
        <v>лопата</v>
      </c>
      <c r="B236" s="221" t="s">
        <v>88</v>
      </c>
      <c r="C236" s="330"/>
      <c r="D236" s="218">
        <f>Лист1!C46*0.41</f>
        <v>0.41</v>
      </c>
      <c r="E236" s="402">
        <f>Лист1!D46</f>
        <v>250</v>
      </c>
      <c r="F236" s="220">
        <f t="shared" si="11"/>
        <v>102.5</v>
      </c>
    </row>
    <row r="237" spans="1:7" ht="16.5" x14ac:dyDescent="0.25">
      <c r="A237" s="393" t="str">
        <f>Лист1!B47</f>
        <v>ключи</v>
      </c>
      <c r="B237" s="221" t="s">
        <v>88</v>
      </c>
      <c r="C237" s="330"/>
      <c r="D237" s="218">
        <f>Лист1!C47*0.41</f>
        <v>0.41</v>
      </c>
      <c r="E237" s="402">
        <f>Лист1!D47</f>
        <v>245</v>
      </c>
      <c r="F237" s="220">
        <f t="shared" si="11"/>
        <v>100.44999999999999</v>
      </c>
    </row>
    <row r="238" spans="1:7" ht="16.5" x14ac:dyDescent="0.25">
      <c r="A238" s="393" t="str">
        <f>Лист1!B48</f>
        <v>болт</v>
      </c>
      <c r="B238" s="221" t="s">
        <v>88</v>
      </c>
      <c r="C238" s="330"/>
      <c r="D238" s="218">
        <f>Лист1!C48*0.41</f>
        <v>1.64</v>
      </c>
      <c r="E238" s="402">
        <f>Лист1!D48</f>
        <v>10</v>
      </c>
      <c r="F238" s="220">
        <f t="shared" si="11"/>
        <v>16.399999999999999</v>
      </c>
    </row>
    <row r="239" spans="1:7" ht="16.5" x14ac:dyDescent="0.25">
      <c r="A239" s="393" t="str">
        <f>Лист1!B49</f>
        <v>гайка</v>
      </c>
      <c r="B239" s="221" t="s">
        <v>88</v>
      </c>
      <c r="C239" s="330"/>
      <c r="D239" s="218">
        <f>Лист1!C49*0.41</f>
        <v>1.64</v>
      </c>
      <c r="E239" s="402">
        <f>Лист1!D49</f>
        <v>2</v>
      </c>
      <c r="F239" s="220">
        <f t="shared" si="11"/>
        <v>3.28</v>
      </c>
    </row>
    <row r="240" spans="1:7" ht="16.5" x14ac:dyDescent="0.25">
      <c r="A240" s="393" t="str">
        <f>Лист1!B50</f>
        <v>эмаль аэрозоль</v>
      </c>
      <c r="B240" s="221" t="s">
        <v>88</v>
      </c>
      <c r="C240" s="330"/>
      <c r="D240" s="218">
        <f>Лист1!C50*0.41</f>
        <v>1.23</v>
      </c>
      <c r="E240" s="402">
        <f>Лист1!D50</f>
        <v>226</v>
      </c>
      <c r="F240" s="220">
        <f t="shared" si="11"/>
        <v>277.98</v>
      </c>
    </row>
    <row r="241" spans="1:6" ht="16.5" x14ac:dyDescent="0.25">
      <c r="A241" s="393" t="str">
        <f>Лист1!B51</f>
        <v>бумага нажд</v>
      </c>
      <c r="B241" s="221" t="s">
        <v>88</v>
      </c>
      <c r="C241" s="330"/>
      <c r="D241" s="218">
        <f>Лист1!C51*0.41</f>
        <v>8.1999999999999993</v>
      </c>
      <c r="E241" s="402">
        <f>Лист1!D51</f>
        <v>17</v>
      </c>
      <c r="F241" s="220">
        <f t="shared" si="11"/>
        <v>139.39999999999998</v>
      </c>
    </row>
    <row r="242" spans="1:6" ht="16.5" x14ac:dyDescent="0.25">
      <c r="A242" s="393" t="str">
        <f>Лист1!B52</f>
        <v>круг отрезной</v>
      </c>
      <c r="B242" s="221" t="s">
        <v>88</v>
      </c>
      <c r="C242" s="330"/>
      <c r="D242" s="218">
        <f>Лист1!C52*0.41</f>
        <v>4.0999999999999996</v>
      </c>
      <c r="E242" s="402">
        <f>Лист1!D52</f>
        <v>34</v>
      </c>
      <c r="F242" s="220">
        <f t="shared" si="11"/>
        <v>139.39999999999998</v>
      </c>
    </row>
    <row r="243" spans="1:6" ht="16.5" x14ac:dyDescent="0.25">
      <c r="A243" s="393" t="str">
        <f>Лист1!B53</f>
        <v>герметик</v>
      </c>
      <c r="B243" s="221" t="s">
        <v>88</v>
      </c>
      <c r="C243" s="330"/>
      <c r="D243" s="218">
        <f>Лист1!C53*0.41</f>
        <v>0.41</v>
      </c>
      <c r="E243" s="402">
        <f>Лист1!D53</f>
        <v>266</v>
      </c>
      <c r="F243" s="220">
        <f t="shared" si="11"/>
        <v>109.05999999999999</v>
      </c>
    </row>
    <row r="244" spans="1:6" ht="16.5" x14ac:dyDescent="0.25">
      <c r="A244" s="393" t="str">
        <f>Лист1!B54</f>
        <v>кенгуру</v>
      </c>
      <c r="B244" s="221" t="s">
        <v>88</v>
      </c>
      <c r="C244" s="330"/>
      <c r="D244" s="218">
        <f>Лист1!C54*0.41</f>
        <v>0.82</v>
      </c>
      <c r="E244" s="402">
        <f>Лист1!D54</f>
        <v>274</v>
      </c>
      <c r="F244" s="220">
        <f t="shared" si="11"/>
        <v>224.67999999999998</v>
      </c>
    </row>
    <row r="245" spans="1:6" ht="16.5" x14ac:dyDescent="0.25">
      <c r="A245" s="393" t="str">
        <f>Лист1!B55</f>
        <v>цемент 50 кг</v>
      </c>
      <c r="B245" s="221" t="s">
        <v>88</v>
      </c>
      <c r="C245" s="307"/>
      <c r="D245" s="218">
        <f>Лист1!C55*0.41</f>
        <v>0.82</v>
      </c>
      <c r="E245" s="402">
        <f>Лист1!D55</f>
        <v>800</v>
      </c>
      <c r="F245" s="220">
        <f t="shared" si="11"/>
        <v>656</v>
      </c>
    </row>
    <row r="246" spans="1:6" ht="16.5" x14ac:dyDescent="0.25">
      <c r="A246" s="393" t="str">
        <f>Лист1!B56</f>
        <v>эмаль аэрозоль</v>
      </c>
      <c r="B246" s="221" t="s">
        <v>88</v>
      </c>
      <c r="C246" s="307"/>
      <c r="D246" s="218">
        <f>Лист1!C56*0.41</f>
        <v>2.0499999999999998</v>
      </c>
      <c r="E246" s="402">
        <f>Лист1!D56</f>
        <v>193</v>
      </c>
      <c r="F246" s="220">
        <f t="shared" si="11"/>
        <v>395.65</v>
      </c>
    </row>
    <row r="247" spans="1:6" ht="16.5" x14ac:dyDescent="0.25">
      <c r="A247" s="393" t="str">
        <f>Лист1!B57</f>
        <v>эмаль аэрозоль</v>
      </c>
      <c r="B247" s="221" t="s">
        <v>88</v>
      </c>
      <c r="C247" s="307"/>
      <c r="D247" s="218">
        <f>Лист1!C57*0.41</f>
        <v>2.0499999999999998</v>
      </c>
      <c r="E247" s="402">
        <f>Лист1!D57</f>
        <v>185</v>
      </c>
      <c r="F247" s="220">
        <f t="shared" si="11"/>
        <v>379.24999999999994</v>
      </c>
    </row>
    <row r="248" spans="1:6" ht="16.5" x14ac:dyDescent="0.25">
      <c r="A248" s="393" t="str">
        <f>Лист1!B58</f>
        <v>рукав резина</v>
      </c>
      <c r="B248" s="221" t="s">
        <v>88</v>
      </c>
      <c r="C248" s="307"/>
      <c r="D248" s="218">
        <f>Лист1!C58*0.41</f>
        <v>2.46</v>
      </c>
      <c r="E248" s="402">
        <f>Лист1!D58</f>
        <v>280</v>
      </c>
      <c r="F248" s="220">
        <f t="shared" si="11"/>
        <v>688.8</v>
      </c>
    </row>
    <row r="249" spans="1:6" ht="16.5" x14ac:dyDescent="0.25">
      <c r="A249" s="393" t="str">
        <f>Лист1!B59</f>
        <v>лампа</v>
      </c>
      <c r="B249" s="221" t="s">
        <v>88</v>
      </c>
      <c r="C249" s="307"/>
      <c r="D249" s="218">
        <f>Лист1!C59*0.41</f>
        <v>2.0499999999999998</v>
      </c>
      <c r="E249" s="402">
        <f>Лист1!D59</f>
        <v>139</v>
      </c>
      <c r="F249" s="220">
        <f t="shared" si="11"/>
        <v>284.95</v>
      </c>
    </row>
    <row r="250" spans="1:6" ht="16.5" x14ac:dyDescent="0.25">
      <c r="A250" s="393" t="str">
        <f>Лист1!B60</f>
        <v>лампа энергосберегающая</v>
      </c>
      <c r="B250" s="221" t="s">
        <v>88</v>
      </c>
      <c r="C250" s="307"/>
      <c r="D250" s="218">
        <f>Лист1!C60*0.41</f>
        <v>0.41</v>
      </c>
      <c r="E250" s="402">
        <f>Лист1!D60</f>
        <v>190</v>
      </c>
      <c r="F250" s="220">
        <f t="shared" si="11"/>
        <v>77.899999999999991</v>
      </c>
    </row>
    <row r="251" spans="1:6" ht="16.5" x14ac:dyDescent="0.25">
      <c r="A251" s="393" t="str">
        <f>Лист1!B61</f>
        <v>антифриз</v>
      </c>
      <c r="B251" s="221" t="s">
        <v>88</v>
      </c>
      <c r="C251" s="307"/>
      <c r="D251" s="218">
        <f>Лист1!C61*0.41</f>
        <v>0.41</v>
      </c>
      <c r="E251" s="402">
        <f>Лист1!D61</f>
        <v>630</v>
      </c>
      <c r="F251" s="220">
        <f t="shared" si="11"/>
        <v>258.3</v>
      </c>
    </row>
    <row r="252" spans="1:6" ht="16.5" x14ac:dyDescent="0.25">
      <c r="A252" s="393" t="str">
        <f>Лист1!B62</f>
        <v>коврик автомобильный</v>
      </c>
      <c r="B252" s="221" t="s">
        <v>88</v>
      </c>
      <c r="C252" s="307"/>
      <c r="D252" s="218">
        <f>Лист1!C62*0.41</f>
        <v>0.41</v>
      </c>
      <c r="E252" s="402">
        <f>Лист1!D62</f>
        <v>3400</v>
      </c>
      <c r="F252" s="220">
        <f t="shared" si="11"/>
        <v>1394</v>
      </c>
    </row>
    <row r="253" spans="1:6" ht="16.5" x14ac:dyDescent="0.25">
      <c r="A253" s="393" t="str">
        <f>Лист1!B63</f>
        <v>краска акрил</v>
      </c>
      <c r="B253" s="221" t="s">
        <v>88</v>
      </c>
      <c r="C253" s="307"/>
      <c r="D253" s="218">
        <f>Лист1!C63*0.41</f>
        <v>1.23</v>
      </c>
      <c r="E253" s="402">
        <f>Лист1!D63</f>
        <v>1135</v>
      </c>
      <c r="F253" s="220">
        <f t="shared" si="11"/>
        <v>1396.05</v>
      </c>
    </row>
    <row r="254" spans="1:6" ht="16.5" x14ac:dyDescent="0.25">
      <c r="A254" s="393" t="str">
        <f>Лист1!B64</f>
        <v>валик</v>
      </c>
      <c r="B254" s="221" t="s">
        <v>88</v>
      </c>
      <c r="C254" s="307"/>
      <c r="D254" s="218">
        <f>Лист1!C64*0.41</f>
        <v>1.64</v>
      </c>
      <c r="E254" s="402">
        <f>Лист1!D64</f>
        <v>72.5</v>
      </c>
      <c r="F254" s="220">
        <f t="shared" si="11"/>
        <v>118.89999999999999</v>
      </c>
    </row>
    <row r="255" spans="1:6" ht="16.5" x14ac:dyDescent="0.25">
      <c r="A255" s="393" t="str">
        <f>Лист1!B65</f>
        <v>скотч маляр</v>
      </c>
      <c r="B255" s="221" t="s">
        <v>88</v>
      </c>
      <c r="C255" s="307"/>
      <c r="D255" s="218">
        <f>Лист1!C65*0.41</f>
        <v>2.0499999999999998</v>
      </c>
      <c r="E255" s="402">
        <f>Лист1!D65</f>
        <v>115</v>
      </c>
      <c r="F255" s="220">
        <f t="shared" si="11"/>
        <v>235.74999999999997</v>
      </c>
    </row>
    <row r="256" spans="1:6" ht="16.5" x14ac:dyDescent="0.25">
      <c r="A256" s="393" t="str">
        <f>Лист1!B66</f>
        <v xml:space="preserve">колер </v>
      </c>
      <c r="B256" s="221" t="s">
        <v>88</v>
      </c>
      <c r="C256" s="307"/>
      <c r="D256" s="218">
        <f>Лист1!C66*0.41</f>
        <v>2.0499999999999998</v>
      </c>
      <c r="E256" s="402">
        <f>Лист1!D66</f>
        <v>161</v>
      </c>
      <c r="F256" s="220">
        <f t="shared" si="11"/>
        <v>330.04999999999995</v>
      </c>
    </row>
    <row r="257" spans="1:9" ht="16.5" x14ac:dyDescent="0.25">
      <c r="A257" s="393" t="str">
        <f>Лист1!B67</f>
        <v>скотч маляр</v>
      </c>
      <c r="B257" s="221" t="s">
        <v>88</v>
      </c>
      <c r="C257" s="307"/>
      <c r="D257" s="218">
        <f>Лист1!C67*0.41</f>
        <v>4.51</v>
      </c>
      <c r="E257" s="402">
        <f>Лист1!D67</f>
        <v>50</v>
      </c>
      <c r="F257" s="220">
        <f t="shared" si="11"/>
        <v>225.5</v>
      </c>
    </row>
    <row r="258" spans="1:9" ht="16.5" x14ac:dyDescent="0.25">
      <c r="A258" s="393" t="str">
        <f>Лист1!B68</f>
        <v>паста колеровочная</v>
      </c>
      <c r="B258" s="221" t="s">
        <v>88</v>
      </c>
      <c r="C258" s="307"/>
      <c r="D258" s="218">
        <f>Лист1!C68*0.41</f>
        <v>4.0999999999999996</v>
      </c>
      <c r="E258" s="402">
        <f>Лист1!D68</f>
        <v>109</v>
      </c>
      <c r="F258" s="220">
        <f t="shared" ref="F258:F311" si="12">D258*E258</f>
        <v>446.9</v>
      </c>
    </row>
    <row r="259" spans="1:9" ht="16.5" x14ac:dyDescent="0.25">
      <c r="A259" s="393" t="str">
        <f>Лист1!B69</f>
        <v>колер</v>
      </c>
      <c r="B259" s="221" t="s">
        <v>88</v>
      </c>
      <c r="C259" s="307"/>
      <c r="D259" s="218">
        <f>Лист1!C69*0.41</f>
        <v>3.28</v>
      </c>
      <c r="E259" s="402">
        <f>Лист1!D69</f>
        <v>50</v>
      </c>
      <c r="F259" s="220">
        <f t="shared" si="12"/>
        <v>164</v>
      </c>
    </row>
    <row r="260" spans="1:9" ht="16.5" x14ac:dyDescent="0.25">
      <c r="A260" s="393" t="str">
        <f>Лист1!B70</f>
        <v>краска акрил</v>
      </c>
      <c r="B260" s="221" t="s">
        <v>88</v>
      </c>
      <c r="C260" s="307"/>
      <c r="D260" s="218">
        <f>Лист1!C70*0.41</f>
        <v>0.41</v>
      </c>
      <c r="E260" s="402">
        <f>Лист1!D70</f>
        <v>360</v>
      </c>
      <c r="F260" s="220">
        <f t="shared" si="12"/>
        <v>147.6</v>
      </c>
    </row>
    <row r="261" spans="1:9" ht="16.5" x14ac:dyDescent="0.25">
      <c r="A261" s="393" t="str">
        <f>Лист1!B71</f>
        <v>насадка на валик</v>
      </c>
      <c r="B261" s="221" t="s">
        <v>88</v>
      </c>
      <c r="C261" s="307"/>
      <c r="D261" s="218">
        <f>Лист1!C71*0.41</f>
        <v>1.64</v>
      </c>
      <c r="E261" s="402">
        <f>Лист1!D71</f>
        <v>20</v>
      </c>
      <c r="F261" s="220">
        <f t="shared" si="12"/>
        <v>32.799999999999997</v>
      </c>
    </row>
    <row r="262" spans="1:9" ht="16.5" x14ac:dyDescent="0.25">
      <c r="A262" s="393" t="str">
        <f>Лист1!B72</f>
        <v>HDMI кабель 5м</v>
      </c>
      <c r="B262" s="221" t="s">
        <v>88</v>
      </c>
      <c r="C262" s="307"/>
      <c r="D262" s="218">
        <f>Лист1!C72*0.41</f>
        <v>0.41</v>
      </c>
      <c r="E262" s="402">
        <f>Лист1!D72</f>
        <v>600</v>
      </c>
      <c r="F262" s="220">
        <f t="shared" si="12"/>
        <v>245.99999999999997</v>
      </c>
    </row>
    <row r="263" spans="1:9" ht="16.5" x14ac:dyDescent="0.25">
      <c r="A263" s="393" t="str">
        <f>Лист1!B73</f>
        <v>HDMI кабель 10м</v>
      </c>
      <c r="B263" s="221" t="s">
        <v>88</v>
      </c>
      <c r="C263" s="307"/>
      <c r="D263" s="218">
        <f>Лист1!C73*0.41</f>
        <v>0.41</v>
      </c>
      <c r="E263" s="402">
        <f>Лист1!D73</f>
        <v>900</v>
      </c>
      <c r="F263" s="220">
        <f t="shared" si="12"/>
        <v>369</v>
      </c>
    </row>
    <row r="264" spans="1:9" ht="16.5" x14ac:dyDescent="0.25">
      <c r="A264" s="393" t="str">
        <f>Лист1!B74</f>
        <v>сумка для ноутбука</v>
      </c>
      <c r="B264" s="221" t="s">
        <v>88</v>
      </c>
      <c r="C264" s="307"/>
      <c r="D264" s="218">
        <f>Лист1!C74*0.41</f>
        <v>1.23</v>
      </c>
      <c r="E264" s="402">
        <f>Лист1!D74</f>
        <v>1400</v>
      </c>
      <c r="F264" s="220">
        <f t="shared" si="12"/>
        <v>1722</v>
      </c>
    </row>
    <row r="265" spans="1:9" ht="14.45" customHeight="1" x14ac:dyDescent="0.25">
      <c r="A265" s="393" t="str">
        <f>Лист1!B75</f>
        <v>флеш карта</v>
      </c>
      <c r="B265" s="221" t="s">
        <v>88</v>
      </c>
      <c r="C265" s="307"/>
      <c r="D265" s="218">
        <f>Лист1!C75*0.41</f>
        <v>2.46</v>
      </c>
      <c r="E265" s="402">
        <f>Лист1!D75</f>
        <v>700</v>
      </c>
      <c r="F265" s="220">
        <f t="shared" si="12"/>
        <v>1722</v>
      </c>
      <c r="H265" s="327"/>
      <c r="I265" s="115"/>
    </row>
    <row r="266" spans="1:9" ht="16.5" x14ac:dyDescent="0.25">
      <c r="A266" s="393" t="str">
        <f>Лист1!B76</f>
        <v>кулер для процессора</v>
      </c>
      <c r="B266" s="221" t="s">
        <v>88</v>
      </c>
      <c r="C266" s="307"/>
      <c r="D266" s="218">
        <f>Лист1!C76*0.41</f>
        <v>0.41</v>
      </c>
      <c r="E266" s="402">
        <f>Лист1!D76</f>
        <v>700</v>
      </c>
      <c r="F266" s="220">
        <f t="shared" si="12"/>
        <v>287</v>
      </c>
      <c r="H266" s="327"/>
      <c r="I266" s="115"/>
    </row>
    <row r="267" spans="1:9" ht="16.5" x14ac:dyDescent="0.25">
      <c r="A267" s="393" t="str">
        <f>Лист1!B77</f>
        <v>блок питания</v>
      </c>
      <c r="B267" s="221" t="s">
        <v>88</v>
      </c>
      <c r="C267" s="307"/>
      <c r="D267" s="218">
        <f>Лист1!C77*0.41</f>
        <v>0.41</v>
      </c>
      <c r="E267" s="402">
        <f>Лист1!D77</f>
        <v>1650</v>
      </c>
      <c r="F267" s="220">
        <f t="shared" si="12"/>
        <v>676.5</v>
      </c>
      <c r="H267" s="327"/>
      <c r="I267" s="115"/>
    </row>
    <row r="268" spans="1:9" ht="16.899999999999999" customHeight="1" x14ac:dyDescent="0.25">
      <c r="A268" s="393" t="str">
        <f>Лист1!B78</f>
        <v>клавиатура</v>
      </c>
      <c r="B268" s="221" t="s">
        <v>88</v>
      </c>
      <c r="C268" s="307"/>
      <c r="D268" s="218">
        <f>Лист1!C78*0.41</f>
        <v>1.23</v>
      </c>
      <c r="E268" s="402">
        <f>Лист1!D78</f>
        <v>1700</v>
      </c>
      <c r="F268" s="220">
        <f t="shared" si="12"/>
        <v>2091</v>
      </c>
      <c r="H268" s="327"/>
      <c r="I268" s="115"/>
    </row>
    <row r="269" spans="1:9" ht="15.6" customHeight="1" x14ac:dyDescent="0.25">
      <c r="A269" s="393" t="str">
        <f>Лист1!B79</f>
        <v>снеговая лопата</v>
      </c>
      <c r="B269" s="221" t="s">
        <v>88</v>
      </c>
      <c r="C269" s="307"/>
      <c r="D269" s="218">
        <f>Лист1!C79*0.41</f>
        <v>0.41</v>
      </c>
      <c r="E269" s="402">
        <f>Лист1!D79</f>
        <v>340</v>
      </c>
      <c r="F269" s="220">
        <f t="shared" si="12"/>
        <v>139.4</v>
      </c>
      <c r="H269" s="327"/>
      <c r="I269" s="115"/>
    </row>
    <row r="270" spans="1:9" ht="16.5" x14ac:dyDescent="0.25">
      <c r="A270" s="393" t="str">
        <f>Лист1!B80</f>
        <v>уголок</v>
      </c>
      <c r="B270" s="221" t="s">
        <v>88</v>
      </c>
      <c r="C270" s="307"/>
      <c r="D270" s="218">
        <f>Лист1!C80*0.41</f>
        <v>8.1999999999999993</v>
      </c>
      <c r="E270" s="402">
        <f>Лист1!D80</f>
        <v>10</v>
      </c>
      <c r="F270" s="220">
        <f t="shared" si="12"/>
        <v>82</v>
      </c>
      <c r="H270" s="327"/>
      <c r="I270" s="115"/>
    </row>
    <row r="271" spans="1:9" ht="16.5" x14ac:dyDescent="0.25">
      <c r="A271" s="393" t="str">
        <f>Лист1!B81</f>
        <v>перчатки</v>
      </c>
      <c r="B271" s="221" t="s">
        <v>88</v>
      </c>
      <c r="C271" s="307"/>
      <c r="D271" s="218">
        <f>Лист1!C81*0.41</f>
        <v>0.41</v>
      </c>
      <c r="E271" s="402">
        <f>Лист1!D81</f>
        <v>160</v>
      </c>
      <c r="F271" s="220">
        <f t="shared" si="12"/>
        <v>65.599999999999994</v>
      </c>
      <c r="H271" s="327"/>
      <c r="I271" s="115"/>
    </row>
    <row r="272" spans="1:9" ht="16.5" x14ac:dyDescent="0.25">
      <c r="A272" s="393" t="str">
        <f>Лист1!B82</f>
        <v>шпатель</v>
      </c>
      <c r="B272" s="221" t="s">
        <v>88</v>
      </c>
      <c r="C272" s="307"/>
      <c r="D272" s="218">
        <f>Лист1!C82*0.41</f>
        <v>0.41</v>
      </c>
      <c r="E272" s="402">
        <f>Лист1!D82</f>
        <v>70</v>
      </c>
      <c r="F272" s="220">
        <f t="shared" si="12"/>
        <v>28.7</v>
      </c>
      <c r="H272" s="327"/>
      <c r="I272" s="115"/>
    </row>
    <row r="273" spans="1:9" ht="16.5" x14ac:dyDescent="0.25">
      <c r="A273" s="393" t="str">
        <f>Лист1!B83</f>
        <v>шпатлевка</v>
      </c>
      <c r="B273" s="221" t="s">
        <v>88</v>
      </c>
      <c r="C273" s="307"/>
      <c r="D273" s="218">
        <f>Лист1!C83*0.41</f>
        <v>0.41</v>
      </c>
      <c r="E273" s="402">
        <f>Лист1!D83</f>
        <v>110</v>
      </c>
      <c r="F273" s="220">
        <f t="shared" si="12"/>
        <v>45.099999999999994</v>
      </c>
      <c r="H273" s="327"/>
      <c r="I273" s="115"/>
    </row>
    <row r="274" spans="1:9" ht="16.5" x14ac:dyDescent="0.25">
      <c r="A274" s="393" t="str">
        <f>Лист1!B84</f>
        <v>алебастр</v>
      </c>
      <c r="B274" s="221" t="s">
        <v>88</v>
      </c>
      <c r="C274" s="307"/>
      <c r="D274" s="218">
        <f>Лист1!C84*0.41</f>
        <v>0.41</v>
      </c>
      <c r="E274" s="402">
        <f>Лист1!D84</f>
        <v>35</v>
      </c>
      <c r="F274" s="220">
        <f t="shared" si="12"/>
        <v>14.35</v>
      </c>
      <c r="H274" s="327"/>
      <c r="I274" s="115"/>
    </row>
    <row r="275" spans="1:9" ht="16.5" x14ac:dyDescent="0.25">
      <c r="A275" s="393" t="str">
        <f>Лист1!B85</f>
        <v>кран шаровый</v>
      </c>
      <c r="B275" s="221" t="s">
        <v>88</v>
      </c>
      <c r="C275" s="307"/>
      <c r="D275" s="218">
        <f>Лист1!C85*0.41</f>
        <v>2.46</v>
      </c>
      <c r="E275" s="402">
        <f>Лист1!D85</f>
        <v>840</v>
      </c>
      <c r="F275" s="220">
        <f t="shared" si="12"/>
        <v>2066.4</v>
      </c>
      <c r="H275" s="327"/>
      <c r="I275" s="115"/>
    </row>
    <row r="276" spans="1:9" ht="16.5" x14ac:dyDescent="0.25">
      <c r="A276" s="393" t="str">
        <f>Лист1!B86</f>
        <v>мешок зеленый</v>
      </c>
      <c r="B276" s="221" t="s">
        <v>88</v>
      </c>
      <c r="C276" s="307"/>
      <c r="D276" s="218">
        <f>Лист1!C86*0.41</f>
        <v>20.5</v>
      </c>
      <c r="E276" s="402">
        <f>Лист1!D86</f>
        <v>12</v>
      </c>
      <c r="F276" s="220">
        <f t="shared" si="12"/>
        <v>246</v>
      </c>
      <c r="H276" s="327"/>
      <c r="I276" s="115"/>
    </row>
    <row r="277" spans="1:9" ht="16.5" x14ac:dyDescent="0.25">
      <c r="A277" s="393" t="str">
        <f>Лист1!B87</f>
        <v>настольная игра "тараканьи бега"</v>
      </c>
      <c r="B277" s="221" t="s">
        <v>88</v>
      </c>
      <c r="C277" s="307"/>
      <c r="D277" s="218">
        <f>Лист1!C87*0.41</f>
        <v>0.41</v>
      </c>
      <c r="E277" s="402">
        <f>Лист1!D87</f>
        <v>2100</v>
      </c>
      <c r="F277" s="220">
        <f t="shared" si="12"/>
        <v>861</v>
      </c>
      <c r="H277" s="327"/>
      <c r="I277" s="115"/>
    </row>
    <row r="278" spans="1:9" ht="16.5" x14ac:dyDescent="0.25">
      <c r="A278" s="393" t="str">
        <f>Лист1!B88</f>
        <v>настольная игра "Свинтус"</v>
      </c>
      <c r="B278" s="221" t="s">
        <v>88</v>
      </c>
      <c r="C278" s="307"/>
      <c r="D278" s="218">
        <f>Лист1!C88*0.41</f>
        <v>0.41</v>
      </c>
      <c r="E278" s="402">
        <f>Лист1!D88</f>
        <v>1800</v>
      </c>
      <c r="F278" s="220">
        <f t="shared" si="12"/>
        <v>738</v>
      </c>
      <c r="H278" s="327"/>
      <c r="I278" s="115"/>
    </row>
    <row r="279" spans="1:9" ht="16.5" x14ac:dyDescent="0.25">
      <c r="A279" s="393" t="str">
        <f>Лист1!B89</f>
        <v>настольная игра "мафия"</v>
      </c>
      <c r="B279" s="221" t="s">
        <v>88</v>
      </c>
      <c r="C279" s="307"/>
      <c r="D279" s="218">
        <f>Лист1!C89*0.41</f>
        <v>0.41</v>
      </c>
      <c r="E279" s="402">
        <f>Лист1!D89</f>
        <v>2800</v>
      </c>
      <c r="F279" s="220">
        <f t="shared" si="12"/>
        <v>1148</v>
      </c>
      <c r="H279" s="327"/>
      <c r="I279" s="115"/>
    </row>
    <row r="280" spans="1:9" ht="16.5" x14ac:dyDescent="0.25">
      <c r="A280" s="393" t="str">
        <f>Лист1!B90</f>
        <v>мыло жидкое</v>
      </c>
      <c r="B280" s="221" t="s">
        <v>88</v>
      </c>
      <c r="C280" s="307"/>
      <c r="D280" s="218">
        <f>Лист1!C90*0.41</f>
        <v>1.23</v>
      </c>
      <c r="E280" s="402">
        <f>Лист1!D90</f>
        <v>400</v>
      </c>
      <c r="F280" s="220">
        <f t="shared" si="12"/>
        <v>492</v>
      </c>
      <c r="H280" s="327"/>
      <c r="I280" s="115"/>
    </row>
    <row r="281" spans="1:9" ht="16.5" x14ac:dyDescent="0.25">
      <c r="A281" s="393" t="str">
        <f>Лист1!B91</f>
        <v>насадка на швабру</v>
      </c>
      <c r="B281" s="221" t="s">
        <v>88</v>
      </c>
      <c r="C281" s="307"/>
      <c r="D281" s="218">
        <f>Лист1!C91*0.41</f>
        <v>4.0999999999999996</v>
      </c>
      <c r="E281" s="402">
        <f>Лист1!D91</f>
        <v>100</v>
      </c>
      <c r="F281" s="220">
        <f t="shared" si="12"/>
        <v>409.99999999999994</v>
      </c>
      <c r="H281" s="327"/>
      <c r="I281" s="115"/>
    </row>
    <row r="282" spans="1:9" ht="16.5" x14ac:dyDescent="0.25">
      <c r="A282" s="393" t="str">
        <f>Лист1!B92</f>
        <v>ведро пластик</v>
      </c>
      <c r="B282" s="221" t="s">
        <v>88</v>
      </c>
      <c r="C282" s="307"/>
      <c r="D282" s="218">
        <f>Лист1!C92*0.41</f>
        <v>0.82</v>
      </c>
      <c r="E282" s="402">
        <f>Лист1!D92</f>
        <v>280</v>
      </c>
      <c r="F282" s="220">
        <f t="shared" si="12"/>
        <v>229.6</v>
      </c>
      <c r="H282" s="327"/>
      <c r="I282" s="115"/>
    </row>
    <row r="283" spans="1:9" ht="16.5" x14ac:dyDescent="0.25">
      <c r="A283" s="393" t="str">
        <f>Лист1!B93</f>
        <v>туал бумага</v>
      </c>
      <c r="B283" s="221" t="s">
        <v>88</v>
      </c>
      <c r="C283" s="307"/>
      <c r="D283" s="218">
        <f>Лист1!C93*0.41</f>
        <v>20.5</v>
      </c>
      <c r="E283" s="402">
        <f>Лист1!D93</f>
        <v>20</v>
      </c>
      <c r="F283" s="220">
        <f t="shared" si="12"/>
        <v>410</v>
      </c>
      <c r="H283" s="327"/>
      <c r="I283" s="115"/>
    </row>
    <row r="284" spans="1:9" ht="16.5" x14ac:dyDescent="0.25">
      <c r="A284" s="393" t="str">
        <f>Лист1!B94</f>
        <v>кнопки силовые</v>
      </c>
      <c r="B284" s="221" t="s">
        <v>88</v>
      </c>
      <c r="C284" s="307"/>
      <c r="D284" s="218">
        <f>Лист1!C94*0.41</f>
        <v>32.799999999999997</v>
      </c>
      <c r="E284" s="402">
        <f>Лист1!D94</f>
        <v>5</v>
      </c>
      <c r="F284" s="220">
        <f t="shared" si="12"/>
        <v>164</v>
      </c>
      <c r="H284" s="327"/>
      <c r="I284" s="115"/>
    </row>
    <row r="285" spans="1:9" ht="16.5" x14ac:dyDescent="0.25">
      <c r="A285" s="393" t="str">
        <f>Лист1!B95</f>
        <v>канц нож</v>
      </c>
      <c r="B285" s="221" t="s">
        <v>88</v>
      </c>
      <c r="C285" s="307"/>
      <c r="D285" s="218">
        <f>Лист1!C95*0.41</f>
        <v>4.0999999999999996</v>
      </c>
      <c r="E285" s="402">
        <f>Лист1!D95</f>
        <v>120</v>
      </c>
      <c r="F285" s="220">
        <f t="shared" si="12"/>
        <v>491.99999999999994</v>
      </c>
      <c r="H285" s="327"/>
      <c r="I285" s="115"/>
    </row>
    <row r="286" spans="1:9" ht="16.5" x14ac:dyDescent="0.25">
      <c r="A286" s="393" t="str">
        <f>Лист1!B96</f>
        <v>нож для хобби</v>
      </c>
      <c r="B286" s="221" t="s">
        <v>88</v>
      </c>
      <c r="C286" s="307"/>
      <c r="D286" s="218">
        <f>Лист1!C96*0.41</f>
        <v>2.0499999999999998</v>
      </c>
      <c r="E286" s="402">
        <f>Лист1!D96</f>
        <v>260</v>
      </c>
      <c r="F286" s="220">
        <f t="shared" si="12"/>
        <v>533</v>
      </c>
      <c r="H286" s="327"/>
      <c r="I286" s="115"/>
    </row>
    <row r="287" spans="1:9" ht="16.5" x14ac:dyDescent="0.25">
      <c r="A287" s="393" t="str">
        <f>Лист1!B97</f>
        <v>магниты для доски (уп 9 шт)</v>
      </c>
      <c r="B287" s="221" t="s">
        <v>88</v>
      </c>
      <c r="C287" s="307"/>
      <c r="D287" s="218">
        <f>Лист1!C97*0.41</f>
        <v>2.0499999999999998</v>
      </c>
      <c r="E287" s="402">
        <f>Лист1!D97</f>
        <v>300</v>
      </c>
      <c r="F287" s="220">
        <f t="shared" si="12"/>
        <v>615</v>
      </c>
      <c r="H287" s="327"/>
      <c r="I287" s="115"/>
    </row>
    <row r="288" spans="1:9" ht="16.5" x14ac:dyDescent="0.25">
      <c r="A288" s="393" t="str">
        <f>Лист1!B98</f>
        <v>ежедневник</v>
      </c>
      <c r="B288" s="221" t="s">
        <v>88</v>
      </c>
      <c r="C288" s="307"/>
      <c r="D288" s="218">
        <f>Лист1!C98*0.41</f>
        <v>2.0499999999999998</v>
      </c>
      <c r="E288" s="402">
        <f>Лист1!D98</f>
        <v>650</v>
      </c>
      <c r="F288" s="220">
        <f t="shared" si="12"/>
        <v>1332.4999999999998</v>
      </c>
      <c r="H288" s="327"/>
      <c r="I288" s="115"/>
    </row>
    <row r="289" spans="1:9" ht="16.5" x14ac:dyDescent="0.25">
      <c r="A289" s="393" t="str">
        <f>Лист1!B99</f>
        <v>ср-во для стекол</v>
      </c>
      <c r="B289" s="221" t="s">
        <v>88</v>
      </c>
      <c r="C289" s="307"/>
      <c r="D289" s="218">
        <f>Лист1!C99*0.41</f>
        <v>0.82</v>
      </c>
      <c r="E289" s="402">
        <f>Лист1!D99</f>
        <v>240</v>
      </c>
      <c r="F289" s="220">
        <f t="shared" si="12"/>
        <v>196.79999999999998</v>
      </c>
      <c r="H289" s="327"/>
      <c r="I289" s="115"/>
    </row>
    <row r="290" spans="1:9" ht="16.5" x14ac:dyDescent="0.25">
      <c r="A290" s="393" t="str">
        <f>Лист1!B100</f>
        <v>пемолюкс</v>
      </c>
      <c r="B290" s="221" t="s">
        <v>88</v>
      </c>
      <c r="C290" s="307"/>
      <c r="D290" s="218">
        <f>Лист1!C100*0.41</f>
        <v>4.0999999999999996</v>
      </c>
      <c r="E290" s="402">
        <f>Лист1!D100</f>
        <v>60</v>
      </c>
      <c r="F290" s="220">
        <f t="shared" si="12"/>
        <v>245.99999999999997</v>
      </c>
      <c r="H290" s="327"/>
      <c r="I290" s="115"/>
    </row>
    <row r="291" spans="1:9" ht="16.5" x14ac:dyDescent="0.25">
      <c r="A291" s="393" t="str">
        <f>Лист1!B101</f>
        <v>доместос</v>
      </c>
      <c r="B291" s="221" t="s">
        <v>88</v>
      </c>
      <c r="C291" s="307"/>
      <c r="D291" s="218">
        <f>Лист1!C101*0.41</f>
        <v>1.64</v>
      </c>
      <c r="E291" s="402">
        <f>Лист1!D101</f>
        <v>95</v>
      </c>
      <c r="F291" s="220">
        <f t="shared" si="12"/>
        <v>155.79999999999998</v>
      </c>
      <c r="H291" s="327"/>
      <c r="I291" s="115"/>
    </row>
    <row r="292" spans="1:9" ht="16.5" x14ac:dyDescent="0.25">
      <c r="A292" s="393" t="str">
        <f>Лист1!B102</f>
        <v>маркер</v>
      </c>
      <c r="B292" s="221" t="s">
        <v>88</v>
      </c>
      <c r="C292" s="307"/>
      <c r="D292" s="218">
        <f>Лист1!C102*0.41</f>
        <v>12.299999999999999</v>
      </c>
      <c r="E292" s="402">
        <f>Лист1!D102</f>
        <v>50</v>
      </c>
      <c r="F292" s="220">
        <f t="shared" si="12"/>
        <v>615</v>
      </c>
      <c r="H292" s="327"/>
      <c r="I292" s="115"/>
    </row>
    <row r="293" spans="1:9" ht="16.5" x14ac:dyDescent="0.25">
      <c r="A293" s="393" t="str">
        <f>Лист1!B103</f>
        <v>тал блок освеж</v>
      </c>
      <c r="B293" s="221" t="s">
        <v>88</v>
      </c>
      <c r="C293" s="307"/>
      <c r="D293" s="218">
        <f>Лист1!C103*0.41</f>
        <v>4.0999999999999996</v>
      </c>
      <c r="E293" s="402">
        <f>Лист1!D103</f>
        <v>145</v>
      </c>
      <c r="F293" s="220">
        <f t="shared" si="12"/>
        <v>594.5</v>
      </c>
      <c r="H293" s="327"/>
      <c r="I293" s="115"/>
    </row>
    <row r="294" spans="1:9" ht="16.5" x14ac:dyDescent="0.25">
      <c r="A294" s="393" t="str">
        <f>Лист1!B104</f>
        <v>футболка-поло белая с логотипом, мужская</v>
      </c>
      <c r="B294" s="221" t="s">
        <v>88</v>
      </c>
      <c r="C294" s="307"/>
      <c r="D294" s="218">
        <f>Лист1!C104*0.41</f>
        <v>1.64</v>
      </c>
      <c r="E294" s="402">
        <f>Лист1!D104</f>
        <v>1050</v>
      </c>
      <c r="F294" s="220">
        <f t="shared" si="12"/>
        <v>1722</v>
      </c>
      <c r="H294" s="327"/>
      <c r="I294" s="115"/>
    </row>
    <row r="295" spans="1:9" ht="16.5" x14ac:dyDescent="0.25">
      <c r="A295" s="393" t="str">
        <f>Лист1!B105</f>
        <v>футболка-поло белая с логотипом, женская</v>
      </c>
      <c r="B295" s="221" t="s">
        <v>88</v>
      </c>
      <c r="C295" s="307"/>
      <c r="D295" s="218">
        <f>Лист1!C105*0.41</f>
        <v>3.69</v>
      </c>
      <c r="E295" s="402">
        <f>Лист1!D105</f>
        <v>950</v>
      </c>
      <c r="F295" s="220">
        <f t="shared" si="12"/>
        <v>3505.5</v>
      </c>
      <c r="H295" s="327"/>
      <c r="I295" s="115"/>
    </row>
    <row r="296" spans="1:9" ht="16.5" x14ac:dyDescent="0.25">
      <c r="A296" s="393" t="str">
        <f>Лист1!B106</f>
        <v>радиатор медный</v>
      </c>
      <c r="B296" s="221" t="s">
        <v>88</v>
      </c>
      <c r="C296" s="307"/>
      <c r="D296" s="218">
        <f>Лист1!C106*0.41</f>
        <v>0.41</v>
      </c>
      <c r="E296" s="402">
        <f>Лист1!D106</f>
        <v>15960</v>
      </c>
      <c r="F296" s="220">
        <f t="shared" si="12"/>
        <v>6543.5999999999995</v>
      </c>
      <c r="H296" s="327"/>
      <c r="I296" s="115"/>
    </row>
    <row r="297" spans="1:9" ht="16.5" x14ac:dyDescent="0.25">
      <c r="A297" s="393" t="str">
        <f>Лист1!B107</f>
        <v>гидротолкатель клапана</v>
      </c>
      <c r="B297" s="221" t="s">
        <v>88</v>
      </c>
      <c r="C297" s="307"/>
      <c r="D297" s="218">
        <f>Лист1!C107*0.41</f>
        <v>0.82</v>
      </c>
      <c r="E297" s="402">
        <f>Лист1!D107</f>
        <v>2300</v>
      </c>
      <c r="F297" s="220">
        <f t="shared" si="12"/>
        <v>1886</v>
      </c>
      <c r="H297" s="327"/>
      <c r="I297" s="115"/>
    </row>
    <row r="298" spans="1:9" ht="16.5" x14ac:dyDescent="0.25">
      <c r="A298" s="393" t="str">
        <f>Лист1!B108</f>
        <v>маслосъемные колпачки (16 шт)</v>
      </c>
      <c r="B298" s="221" t="s">
        <v>88</v>
      </c>
      <c r="C298" s="307"/>
      <c r="D298" s="218">
        <f>Лист1!C108*0.41</f>
        <v>0.41</v>
      </c>
      <c r="E298" s="402">
        <f>Лист1!D108</f>
        <v>649</v>
      </c>
      <c r="F298" s="220">
        <f t="shared" si="12"/>
        <v>266.08999999999997</v>
      </c>
      <c r="H298" s="327"/>
      <c r="I298" s="115"/>
    </row>
    <row r="299" spans="1:9" ht="16.5" x14ac:dyDescent="0.25">
      <c r="A299" s="393" t="str">
        <f>Лист1!B109</f>
        <v>к-т ГРМ (полный)</v>
      </c>
      <c r="B299" s="221" t="s">
        <v>88</v>
      </c>
      <c r="C299" s="307"/>
      <c r="D299" s="218">
        <f>Лист1!C109*0.41</f>
        <v>0.41</v>
      </c>
      <c r="E299" s="402">
        <f>Лист1!D109</f>
        <v>6242</v>
      </c>
      <c r="F299" s="220">
        <f t="shared" si="12"/>
        <v>2559.2199999999998</v>
      </c>
      <c r="H299" s="327"/>
      <c r="I299" s="115"/>
    </row>
    <row r="300" spans="1:9" ht="16.5" x14ac:dyDescent="0.25">
      <c r="A300" s="393" t="str">
        <f>Лист1!B110</f>
        <v>фланец упорный распредвала</v>
      </c>
      <c r="B300" s="221" t="s">
        <v>88</v>
      </c>
      <c r="C300" s="307"/>
      <c r="D300" s="218">
        <f>Лист1!C110*0.41</f>
        <v>0.82</v>
      </c>
      <c r="E300" s="402">
        <f>Лист1!D110</f>
        <v>27</v>
      </c>
      <c r="F300" s="220">
        <f t="shared" si="12"/>
        <v>22.139999999999997</v>
      </c>
      <c r="H300" s="327"/>
      <c r="I300" s="115"/>
    </row>
    <row r="301" spans="1:9" ht="16.5" x14ac:dyDescent="0.25">
      <c r="A301" s="393" t="str">
        <f>Лист1!B111</f>
        <v>гидронатяжитель цепи</v>
      </c>
      <c r="B301" s="221" t="s">
        <v>88</v>
      </c>
      <c r="C301" s="307"/>
      <c r="D301" s="218">
        <f>Лист1!C111*0.41</f>
        <v>0.82</v>
      </c>
      <c r="E301" s="402">
        <f>Лист1!D111</f>
        <v>226</v>
      </c>
      <c r="F301" s="220">
        <f t="shared" si="12"/>
        <v>185.32</v>
      </c>
      <c r="H301" s="327"/>
      <c r="I301" s="115"/>
    </row>
    <row r="302" spans="1:9" ht="16.5" x14ac:dyDescent="0.25">
      <c r="A302" s="393" t="str">
        <f>Лист1!B112</f>
        <v>прокладка головки блока</v>
      </c>
      <c r="B302" s="221" t="s">
        <v>88</v>
      </c>
      <c r="C302" s="307"/>
      <c r="D302" s="218">
        <f>Лист1!C112*0.41</f>
        <v>0.41</v>
      </c>
      <c r="E302" s="402">
        <f>Лист1!D112</f>
        <v>1050</v>
      </c>
      <c r="F302" s="220">
        <f t="shared" si="12"/>
        <v>430.5</v>
      </c>
      <c r="H302" s="327"/>
      <c r="I302" s="115"/>
    </row>
    <row r="303" spans="1:9" ht="16.5" x14ac:dyDescent="0.25">
      <c r="A303" s="393" t="str">
        <f>Лист1!B113</f>
        <v>к-т прокладок на дв.4091</v>
      </c>
      <c r="B303" s="221" t="s">
        <v>88</v>
      </c>
      <c r="C303" s="307"/>
      <c r="D303" s="218">
        <f>Лист1!C113*0.41</f>
        <v>0.41</v>
      </c>
      <c r="E303" s="402">
        <f>Лист1!D113</f>
        <v>1037</v>
      </c>
      <c r="F303" s="220">
        <f t="shared" si="12"/>
        <v>425.16999999999996</v>
      </c>
      <c r="H303" s="327"/>
      <c r="I303" s="115"/>
    </row>
    <row r="304" spans="1:9" ht="16.5" x14ac:dyDescent="0.25">
      <c r="A304" s="393" t="str">
        <f>Лист1!B114</f>
        <v>dextron iv</v>
      </c>
      <c r="B304" s="221" t="s">
        <v>88</v>
      </c>
      <c r="C304" s="307"/>
      <c r="D304" s="218">
        <f>Лист1!C114*0.41</f>
        <v>0.41</v>
      </c>
      <c r="E304" s="402">
        <f>Лист1!D114</f>
        <v>725</v>
      </c>
      <c r="F304" s="220">
        <f t="shared" si="12"/>
        <v>297.25</v>
      </c>
      <c r="H304" s="327"/>
      <c r="I304" s="115"/>
    </row>
    <row r="305" spans="1:9" ht="16.5" x14ac:dyDescent="0.25">
      <c r="A305" s="393" t="str">
        <f>Лист1!B115</f>
        <v>смазка (шрус)</v>
      </c>
      <c r="B305" s="221" t="s">
        <v>88</v>
      </c>
      <c r="C305" s="307"/>
      <c r="D305" s="218">
        <f>Лист1!C115*0.41</f>
        <v>2.0499999999999998</v>
      </c>
      <c r="E305" s="402">
        <f>Лист1!D115</f>
        <v>280</v>
      </c>
      <c r="F305" s="220">
        <f t="shared" si="12"/>
        <v>574</v>
      </c>
      <c r="H305" s="327"/>
      <c r="I305" s="115"/>
    </row>
    <row r="306" spans="1:9" ht="16.5" x14ac:dyDescent="0.25">
      <c r="A306" s="393" t="str">
        <f>Лист1!B116</f>
        <v>смазка литол-24</v>
      </c>
      <c r="B306" s="221" t="s">
        <v>88</v>
      </c>
      <c r="C306" s="307"/>
      <c r="D306" s="218">
        <f>Лист1!C116*0.41</f>
        <v>1.64</v>
      </c>
      <c r="E306" s="402">
        <f>Лист1!D116</f>
        <v>145</v>
      </c>
      <c r="F306" s="220">
        <f t="shared" si="12"/>
        <v>237.79999999999998</v>
      </c>
      <c r="H306" s="327"/>
      <c r="I306" s="115"/>
    </row>
    <row r="307" spans="1:9" ht="16.5" x14ac:dyDescent="0.25">
      <c r="A307" s="393" t="str">
        <f>Лист1!B117</f>
        <v>тормозная жидкость (0,910 кг)</v>
      </c>
      <c r="B307" s="221" t="s">
        <v>88</v>
      </c>
      <c r="C307" s="307"/>
      <c r="D307" s="218">
        <f>Лист1!C117*0.41</f>
        <v>0.82</v>
      </c>
      <c r="E307" s="402">
        <f>Лист1!D117</f>
        <v>250</v>
      </c>
      <c r="F307" s="220">
        <f t="shared" si="12"/>
        <v>205</v>
      </c>
      <c r="H307" s="327"/>
      <c r="I307" s="115"/>
    </row>
    <row r="308" spans="1:9" ht="33" x14ac:dyDescent="0.25">
      <c r="A308" s="393" t="str">
        <f>Лист1!B118</f>
        <v>детали для пазла "Многоуровневая карта Северо-Енисейского района"</v>
      </c>
      <c r="B308" s="221" t="s">
        <v>88</v>
      </c>
      <c r="C308" s="307"/>
      <c r="D308" s="218">
        <f>Лист1!C118*0.41</f>
        <v>0.41</v>
      </c>
      <c r="E308" s="402">
        <f>Лист1!D118</f>
        <v>11000</v>
      </c>
      <c r="F308" s="220">
        <f t="shared" si="12"/>
        <v>4510</v>
      </c>
      <c r="H308" s="327"/>
      <c r="I308" s="115"/>
    </row>
    <row r="309" spans="1:9" ht="16.5" x14ac:dyDescent="0.25">
      <c r="A309" s="393" t="str">
        <f>Лист1!B119</f>
        <v>антифриз УАЗ</v>
      </c>
      <c r="B309" s="221" t="s">
        <v>88</v>
      </c>
      <c r="C309" s="307"/>
      <c r="D309" s="218">
        <f>Лист1!C119*0.41</f>
        <v>0.82</v>
      </c>
      <c r="E309" s="402">
        <f>Лист1!D119</f>
        <v>630</v>
      </c>
      <c r="F309" s="220">
        <f t="shared" si="12"/>
        <v>516.6</v>
      </c>
      <c r="H309" s="327"/>
      <c r="I309" s="115"/>
    </row>
    <row r="310" spans="1:9" ht="16.5" x14ac:dyDescent="0.25">
      <c r="A310" s="393" t="str">
        <f>Лист1!B120</f>
        <v>ГСМ УАЗ (Масло двигатель)</v>
      </c>
      <c r="B310" s="221" t="s">
        <v>88</v>
      </c>
      <c r="C310" s="307"/>
      <c r="D310" s="218">
        <f>Лист1!C120*0.41</f>
        <v>3.28</v>
      </c>
      <c r="E310" s="402">
        <f>Лист1!D120</f>
        <v>2963.25</v>
      </c>
      <c r="F310" s="220">
        <f t="shared" si="12"/>
        <v>9719.4599999999991</v>
      </c>
      <c r="H310" s="327"/>
      <c r="I310" s="115"/>
    </row>
    <row r="311" spans="1:9" ht="16.5" x14ac:dyDescent="0.25">
      <c r="A311" s="393" t="str">
        <f>Лист1!B121</f>
        <v>ГСМ Бензин</v>
      </c>
      <c r="B311" s="221" t="s">
        <v>88</v>
      </c>
      <c r="C311" s="307"/>
      <c r="D311" s="218">
        <f>Лист1!C121*0.41</f>
        <v>1230</v>
      </c>
      <c r="E311" s="402">
        <f>Лист1!D121</f>
        <v>50</v>
      </c>
      <c r="F311" s="220">
        <f t="shared" si="12"/>
        <v>61500</v>
      </c>
      <c r="H311" s="327"/>
      <c r="I311" s="115"/>
    </row>
    <row r="312" spans="1:9" ht="16.5" hidden="1" x14ac:dyDescent="0.25">
      <c r="A312" s="393">
        <f>Лист1!B122</f>
        <v>0</v>
      </c>
      <c r="B312" s="221"/>
      <c r="C312" s="307"/>
      <c r="D312" s="307"/>
      <c r="E312" s="337"/>
      <c r="F312" s="220"/>
      <c r="H312" s="327"/>
      <c r="I312" s="115"/>
    </row>
    <row r="313" spans="1:9" ht="16.5" hidden="1" x14ac:dyDescent="0.25">
      <c r="A313" s="393">
        <f>Лист1!B123</f>
        <v>0</v>
      </c>
      <c r="B313" s="221"/>
      <c r="C313" s="307"/>
      <c r="D313" s="307"/>
      <c r="E313" s="337"/>
      <c r="F313" s="220"/>
      <c r="H313" s="327"/>
      <c r="I313" s="115"/>
    </row>
    <row r="314" spans="1:9" ht="16.5" hidden="1" x14ac:dyDescent="0.25">
      <c r="A314" s="393">
        <f>Лист1!B124</f>
        <v>0</v>
      </c>
      <c r="B314" s="221"/>
      <c r="C314" s="307"/>
      <c r="D314" s="307"/>
      <c r="E314" s="337"/>
      <c r="F314" s="220"/>
      <c r="H314" s="327"/>
      <c r="I314" s="115"/>
    </row>
    <row r="315" spans="1:9" hidden="1" x14ac:dyDescent="0.25">
      <c r="A315" s="305"/>
      <c r="B315" s="221"/>
      <c r="C315" s="307"/>
      <c r="D315" s="307"/>
      <c r="E315" s="337"/>
      <c r="F315" s="220"/>
      <c r="H315" s="327"/>
      <c r="I315" s="115"/>
    </row>
    <row r="316" spans="1:9" hidden="1" x14ac:dyDescent="0.25">
      <c r="A316" s="305"/>
      <c r="B316" s="221"/>
      <c r="C316" s="307"/>
      <c r="D316" s="307"/>
      <c r="E316" s="337"/>
      <c r="F316" s="220"/>
      <c r="H316" s="327"/>
      <c r="I316" s="115"/>
    </row>
    <row r="317" spans="1:9" ht="15" hidden="1" customHeight="1" x14ac:dyDescent="0.25">
      <c r="A317" s="305"/>
      <c r="B317" s="221"/>
      <c r="C317" s="307"/>
      <c r="D317" s="307"/>
      <c r="E317" s="337"/>
      <c r="F317" s="220"/>
      <c r="H317" s="327"/>
      <c r="I317" s="115"/>
    </row>
    <row r="318" spans="1:9" hidden="1" x14ac:dyDescent="0.25">
      <c r="A318" s="305"/>
      <c r="B318" s="221"/>
      <c r="C318" s="307"/>
      <c r="D318" s="307"/>
      <c r="E318" s="337"/>
      <c r="F318" s="220"/>
      <c r="H318" s="327"/>
      <c r="I318" s="115"/>
    </row>
    <row r="319" spans="1:9" hidden="1" x14ac:dyDescent="0.25">
      <c r="A319" s="305"/>
      <c r="B319" s="221"/>
      <c r="C319" s="307"/>
      <c r="D319" s="307"/>
      <c r="E319" s="337"/>
      <c r="F319" s="220"/>
      <c r="H319" s="327"/>
      <c r="I319" s="115"/>
    </row>
    <row r="320" spans="1:9" hidden="1" x14ac:dyDescent="0.25">
      <c r="A320" s="305"/>
      <c r="B320" s="221"/>
      <c r="C320" s="307"/>
      <c r="D320" s="307"/>
      <c r="E320" s="337"/>
      <c r="F320" s="220"/>
      <c r="H320" s="327"/>
      <c r="I320" s="115"/>
    </row>
    <row r="321" spans="1:9" hidden="1" x14ac:dyDescent="0.25">
      <c r="A321" s="305"/>
      <c r="B321" s="221"/>
      <c r="C321" s="307"/>
      <c r="D321" s="307"/>
      <c r="E321" s="337"/>
      <c r="F321" s="220"/>
      <c r="H321" s="327"/>
      <c r="I321" s="115"/>
    </row>
    <row r="322" spans="1:9" hidden="1" x14ac:dyDescent="0.25">
      <c r="A322" s="305"/>
      <c r="B322" s="221"/>
      <c r="C322" s="307"/>
      <c r="D322" s="307"/>
      <c r="E322" s="337"/>
      <c r="F322" s="220"/>
      <c r="H322" s="327"/>
      <c r="I322" s="115"/>
    </row>
    <row r="323" spans="1:9" hidden="1" x14ac:dyDescent="0.25">
      <c r="A323" s="305"/>
      <c r="B323" s="221"/>
      <c r="C323" s="307"/>
      <c r="D323" s="307"/>
      <c r="E323" s="337"/>
      <c r="F323" s="220"/>
      <c r="H323" s="327"/>
      <c r="I323" s="115"/>
    </row>
    <row r="324" spans="1:9" hidden="1" x14ac:dyDescent="0.25">
      <c r="A324" s="305"/>
      <c r="B324" s="221"/>
      <c r="C324" s="307"/>
      <c r="D324" s="307"/>
      <c r="E324" s="337"/>
      <c r="F324" s="220"/>
      <c r="H324" s="327"/>
      <c r="I324" s="115"/>
    </row>
    <row r="325" spans="1:9" hidden="1" x14ac:dyDescent="0.25">
      <c r="A325" s="305"/>
      <c r="B325" s="221"/>
      <c r="C325" s="307"/>
      <c r="D325" s="307"/>
      <c r="E325" s="337"/>
      <c r="F325" s="220"/>
      <c r="H325" s="327"/>
      <c r="I325" s="115"/>
    </row>
    <row r="326" spans="1:9" hidden="1" x14ac:dyDescent="0.25">
      <c r="A326" s="305"/>
      <c r="B326" s="221"/>
      <c r="C326" s="307"/>
      <c r="D326" s="307"/>
      <c r="E326" s="337"/>
      <c r="F326" s="220"/>
      <c r="H326" s="327"/>
      <c r="I326" s="115"/>
    </row>
    <row r="327" spans="1:9" hidden="1" x14ac:dyDescent="0.25">
      <c r="A327" s="305"/>
      <c r="B327" s="221"/>
      <c r="C327" s="307"/>
      <c r="D327" s="307"/>
      <c r="E327" s="337"/>
      <c r="F327" s="220"/>
      <c r="H327" s="327"/>
      <c r="I327" s="115"/>
    </row>
    <row r="328" spans="1:9" hidden="1" x14ac:dyDescent="0.25">
      <c r="A328" s="305"/>
      <c r="B328" s="221"/>
      <c r="C328" s="307"/>
      <c r="D328" s="307"/>
      <c r="E328" s="337"/>
      <c r="F328" s="220"/>
      <c r="H328" s="327"/>
      <c r="I328" s="115"/>
    </row>
    <row r="329" spans="1:9" hidden="1" x14ac:dyDescent="0.25">
      <c r="A329" s="305"/>
      <c r="B329" s="221"/>
      <c r="C329" s="307"/>
      <c r="D329" s="307"/>
      <c r="E329" s="337"/>
      <c r="F329" s="220"/>
      <c r="H329" s="327"/>
      <c r="I329" s="115"/>
    </row>
    <row r="330" spans="1:9" hidden="1" x14ac:dyDescent="0.25">
      <c r="A330" s="305"/>
      <c r="B330" s="221"/>
      <c r="C330" s="307"/>
      <c r="D330" s="307"/>
      <c r="E330" s="337"/>
      <c r="F330" s="220"/>
      <c r="H330" s="327"/>
      <c r="I330" s="115"/>
    </row>
    <row r="331" spans="1:9" hidden="1" x14ac:dyDescent="0.25">
      <c r="A331" s="305"/>
      <c r="B331" s="221"/>
      <c r="C331" s="307"/>
      <c r="D331" s="307"/>
      <c r="E331" s="337"/>
      <c r="F331" s="220"/>
      <c r="H331" s="327"/>
      <c r="I331" s="115"/>
    </row>
    <row r="332" spans="1:9" hidden="1" x14ac:dyDescent="0.25">
      <c r="A332" s="305"/>
      <c r="B332" s="221"/>
      <c r="C332" s="307"/>
      <c r="D332" s="307"/>
      <c r="E332" s="337"/>
      <c r="F332" s="220"/>
      <c r="H332" s="327"/>
      <c r="I332" s="115"/>
    </row>
    <row r="333" spans="1:9" hidden="1" x14ac:dyDescent="0.25">
      <c r="A333" s="305"/>
      <c r="B333" s="221"/>
      <c r="C333" s="307"/>
      <c r="D333" s="307"/>
      <c r="E333" s="337"/>
      <c r="F333" s="220"/>
      <c r="H333" s="327"/>
      <c r="I333" s="115"/>
    </row>
    <row r="334" spans="1:9" hidden="1" x14ac:dyDescent="0.25">
      <c r="A334" s="305"/>
      <c r="B334" s="221"/>
      <c r="C334" s="307"/>
      <c r="D334" s="307"/>
      <c r="E334" s="337"/>
      <c r="F334" s="220"/>
      <c r="H334" s="327"/>
      <c r="I334" s="115"/>
    </row>
    <row r="335" spans="1:9" hidden="1" x14ac:dyDescent="0.25">
      <c r="A335" s="305"/>
      <c r="B335" s="221"/>
      <c r="C335" s="307"/>
      <c r="D335" s="307"/>
      <c r="E335" s="337"/>
      <c r="F335" s="220"/>
      <c r="H335" s="327"/>
      <c r="I335" s="115"/>
    </row>
    <row r="336" spans="1:9" hidden="1" x14ac:dyDescent="0.25">
      <c r="A336" s="305"/>
      <c r="B336" s="221"/>
      <c r="C336" s="307"/>
      <c r="D336" s="307"/>
      <c r="E336" s="337"/>
      <c r="F336" s="220"/>
      <c r="H336" s="327"/>
      <c r="I336" s="115"/>
    </row>
    <row r="337" spans="1:9" hidden="1" x14ac:dyDescent="0.25">
      <c r="A337" s="305"/>
      <c r="B337" s="221"/>
      <c r="C337" s="307"/>
      <c r="D337" s="307"/>
      <c r="E337" s="337"/>
      <c r="F337" s="220"/>
      <c r="H337" s="327"/>
      <c r="I337" s="115"/>
    </row>
    <row r="338" spans="1:9" hidden="1" x14ac:dyDescent="0.25">
      <c r="A338" s="305"/>
      <c r="B338" s="221"/>
      <c r="C338" s="307"/>
      <c r="D338" s="307"/>
      <c r="E338" s="337"/>
      <c r="F338" s="220"/>
      <c r="H338" s="327"/>
      <c r="I338" s="115"/>
    </row>
    <row r="339" spans="1:9" hidden="1" x14ac:dyDescent="0.25">
      <c r="A339" s="305"/>
      <c r="B339" s="221"/>
      <c r="C339" s="307"/>
      <c r="D339" s="307"/>
      <c r="E339" s="337"/>
      <c r="F339" s="220"/>
      <c r="H339" s="327"/>
      <c r="I339" s="115"/>
    </row>
    <row r="340" spans="1:9" ht="15" hidden="1" customHeight="1" x14ac:dyDescent="0.25">
      <c r="A340" s="305"/>
      <c r="B340" s="221"/>
      <c r="C340" s="307"/>
      <c r="D340" s="307"/>
      <c r="E340" s="337"/>
      <c r="F340" s="220"/>
      <c r="H340" s="327"/>
      <c r="I340" s="115"/>
    </row>
    <row r="341" spans="1:9" hidden="1" x14ac:dyDescent="0.25">
      <c r="A341" s="305"/>
      <c r="B341" s="221"/>
      <c r="C341" s="307"/>
      <c r="D341" s="307"/>
      <c r="E341" s="337"/>
      <c r="F341" s="220"/>
      <c r="H341" s="327"/>
      <c r="I341" s="115"/>
    </row>
    <row r="342" spans="1:9" hidden="1" x14ac:dyDescent="0.25">
      <c r="A342" s="305"/>
      <c r="B342" s="221"/>
      <c r="C342" s="307"/>
      <c r="D342" s="307"/>
      <c r="E342" s="337"/>
      <c r="F342" s="220"/>
      <c r="H342" s="327"/>
      <c r="I342" s="115"/>
    </row>
    <row r="343" spans="1:9" hidden="1" x14ac:dyDescent="0.25">
      <c r="A343" s="305"/>
      <c r="B343" s="221"/>
      <c r="C343" s="307"/>
      <c r="D343" s="307"/>
      <c r="E343" s="337"/>
      <c r="F343" s="220"/>
      <c r="H343" s="327"/>
      <c r="I343" s="115"/>
    </row>
    <row r="344" spans="1:9" hidden="1" x14ac:dyDescent="0.25">
      <c r="A344" s="305"/>
      <c r="B344" s="221"/>
      <c r="C344" s="307"/>
      <c r="D344" s="307"/>
      <c r="E344" s="337"/>
      <c r="F344" s="220"/>
      <c r="H344" s="327"/>
      <c r="I344" s="115"/>
    </row>
    <row r="345" spans="1:9" hidden="1" x14ac:dyDescent="0.25">
      <c r="A345" s="305"/>
      <c r="B345" s="221"/>
      <c r="C345" s="307"/>
      <c r="D345" s="307"/>
      <c r="E345" s="337"/>
      <c r="F345" s="220"/>
      <c r="H345" s="327"/>
      <c r="I345" s="115"/>
    </row>
    <row r="346" spans="1:9" hidden="1" x14ac:dyDescent="0.25">
      <c r="A346" s="305"/>
      <c r="B346" s="221"/>
      <c r="C346" s="329"/>
      <c r="D346" s="307"/>
      <c r="E346" s="337"/>
      <c r="F346" s="220"/>
      <c r="H346" s="327"/>
      <c r="I346" s="115"/>
    </row>
    <row r="347" spans="1:9" hidden="1" x14ac:dyDescent="0.25">
      <c r="A347" s="305"/>
      <c r="B347" s="221"/>
      <c r="C347" s="329"/>
      <c r="D347" s="307"/>
      <c r="E347" s="337"/>
      <c r="F347" s="220"/>
      <c r="H347" s="327"/>
      <c r="I347" s="115"/>
    </row>
    <row r="348" spans="1:9" hidden="1" x14ac:dyDescent="0.25">
      <c r="A348" s="305"/>
      <c r="B348" s="221"/>
      <c r="C348" s="329"/>
      <c r="D348" s="307"/>
      <c r="E348" s="337"/>
      <c r="F348" s="220"/>
      <c r="H348" s="327"/>
      <c r="I348" s="115"/>
    </row>
    <row r="349" spans="1:9" hidden="1" x14ac:dyDescent="0.25">
      <c r="A349" s="305"/>
      <c r="B349" s="221"/>
      <c r="C349" s="329"/>
      <c r="D349" s="307"/>
      <c r="E349" s="337"/>
      <c r="F349" s="220"/>
      <c r="H349" s="327"/>
      <c r="I349" s="115"/>
    </row>
    <row r="350" spans="1:9" hidden="1" x14ac:dyDescent="0.25">
      <c r="A350" s="305"/>
      <c r="B350" s="221"/>
      <c r="C350" s="329"/>
      <c r="D350" s="307"/>
      <c r="E350" s="337"/>
      <c r="F350" s="220"/>
      <c r="H350" s="327"/>
      <c r="I350" s="115"/>
    </row>
    <row r="351" spans="1:9" hidden="1" x14ac:dyDescent="0.25">
      <c r="A351" s="305"/>
      <c r="B351" s="221"/>
      <c r="C351" s="307"/>
      <c r="D351" s="307"/>
      <c r="E351" s="337"/>
      <c r="F351" s="220"/>
      <c r="H351" s="327"/>
      <c r="I351" s="115"/>
    </row>
    <row r="352" spans="1:9" hidden="1" x14ac:dyDescent="0.25">
      <c r="A352" s="305"/>
      <c r="B352" s="221"/>
      <c r="C352" s="307"/>
      <c r="D352" s="307"/>
      <c r="E352" s="337"/>
      <c r="F352" s="220"/>
      <c r="H352" s="327"/>
      <c r="I352" s="115"/>
    </row>
    <row r="353" spans="1:9" hidden="1" x14ac:dyDescent="0.25">
      <c r="A353" s="305"/>
      <c r="B353" s="221"/>
      <c r="C353" s="307"/>
      <c r="D353" s="307"/>
      <c r="E353" s="337"/>
      <c r="F353" s="220"/>
      <c r="H353" s="327"/>
      <c r="I353" s="115"/>
    </row>
    <row r="354" spans="1:9" hidden="1" x14ac:dyDescent="0.25">
      <c r="A354" s="305"/>
      <c r="B354" s="221"/>
      <c r="C354" s="307"/>
      <c r="D354" s="307"/>
      <c r="E354" s="337"/>
      <c r="F354" s="220"/>
      <c r="H354" s="327"/>
      <c r="I354" s="115"/>
    </row>
    <row r="355" spans="1:9" hidden="1" x14ac:dyDescent="0.25">
      <c r="A355" s="305"/>
      <c r="B355" s="221"/>
      <c r="C355" s="307"/>
      <c r="D355" s="307"/>
      <c r="E355" s="337"/>
      <c r="F355" s="220"/>
      <c r="H355" s="327"/>
      <c r="I355" s="115"/>
    </row>
    <row r="356" spans="1:9" hidden="1" x14ac:dyDescent="0.25">
      <c r="A356" s="305"/>
      <c r="B356" s="221"/>
      <c r="C356" s="307"/>
      <c r="D356" s="307"/>
      <c r="E356" s="337"/>
      <c r="F356" s="220"/>
      <c r="H356" s="327"/>
      <c r="I356" s="115"/>
    </row>
    <row r="357" spans="1:9" hidden="1" x14ac:dyDescent="0.25">
      <c r="A357" s="305"/>
      <c r="B357" s="221"/>
      <c r="C357" s="307"/>
      <c r="D357" s="307"/>
      <c r="E357" s="337"/>
      <c r="F357" s="220"/>
      <c r="H357" s="327"/>
      <c r="I357" s="115"/>
    </row>
    <row r="358" spans="1:9" hidden="1" x14ac:dyDescent="0.25">
      <c r="A358" s="305"/>
      <c r="B358" s="221"/>
      <c r="C358" s="307"/>
      <c r="D358" s="307"/>
      <c r="E358" s="337"/>
      <c r="F358" s="220"/>
      <c r="H358" s="327"/>
      <c r="I358" s="115"/>
    </row>
    <row r="359" spans="1:9" hidden="1" x14ac:dyDescent="0.25">
      <c r="A359" s="305"/>
      <c r="B359" s="221"/>
      <c r="C359" s="307"/>
      <c r="D359" s="307"/>
      <c r="E359" s="337"/>
      <c r="F359" s="220"/>
      <c r="H359" s="327"/>
      <c r="I359" s="115"/>
    </row>
    <row r="360" spans="1:9" hidden="1" x14ac:dyDescent="0.25">
      <c r="A360" s="305"/>
      <c r="B360" s="221"/>
      <c r="C360" s="307"/>
      <c r="D360" s="307"/>
      <c r="E360" s="337"/>
      <c r="F360" s="220"/>
      <c r="H360" s="327"/>
      <c r="I360" s="115"/>
    </row>
    <row r="361" spans="1:9" hidden="1" x14ac:dyDescent="0.25">
      <c r="A361" s="305"/>
      <c r="B361" s="221"/>
      <c r="C361" s="329"/>
      <c r="D361" s="307"/>
      <c r="E361" s="337"/>
      <c r="F361" s="220"/>
      <c r="H361" s="327"/>
      <c r="I361" s="115"/>
    </row>
    <row r="362" spans="1:9" hidden="1" x14ac:dyDescent="0.25">
      <c r="A362" s="305"/>
      <c r="B362" s="221"/>
      <c r="C362" s="329"/>
      <c r="D362" s="307"/>
      <c r="E362" s="337"/>
      <c r="F362" s="220"/>
      <c r="H362" s="327"/>
      <c r="I362" s="115"/>
    </row>
    <row r="363" spans="1:9" hidden="1" x14ac:dyDescent="0.25">
      <c r="A363" s="305"/>
      <c r="B363" s="221"/>
      <c r="C363" s="329"/>
      <c r="D363" s="307"/>
      <c r="E363" s="337"/>
      <c r="F363" s="220"/>
      <c r="H363" s="327"/>
      <c r="I363" s="115"/>
    </row>
    <row r="364" spans="1:9" hidden="1" x14ac:dyDescent="0.25">
      <c r="A364" s="305"/>
      <c r="B364" s="221"/>
      <c r="C364" s="329"/>
      <c r="D364" s="307"/>
      <c r="E364" s="337"/>
      <c r="F364" s="220"/>
      <c r="H364" s="327"/>
      <c r="I364" s="115"/>
    </row>
    <row r="365" spans="1:9" hidden="1" x14ac:dyDescent="0.25">
      <c r="A365" s="305"/>
      <c r="B365" s="221"/>
      <c r="C365" s="307"/>
      <c r="D365" s="307"/>
      <c r="E365" s="337"/>
      <c r="F365" s="220"/>
      <c r="H365" s="327"/>
      <c r="I365" s="115"/>
    </row>
    <row r="366" spans="1:9" hidden="1" x14ac:dyDescent="0.25">
      <c r="A366" s="305"/>
      <c r="B366" s="221"/>
      <c r="C366" s="307"/>
      <c r="D366" s="307"/>
      <c r="E366" s="337"/>
      <c r="F366" s="220"/>
      <c r="H366" s="327"/>
      <c r="I366" s="115"/>
    </row>
    <row r="367" spans="1:9" hidden="1" x14ac:dyDescent="0.25">
      <c r="A367" s="305"/>
      <c r="B367" s="221"/>
      <c r="C367" s="307"/>
      <c r="D367" s="307"/>
      <c r="E367" s="337"/>
      <c r="F367" s="220"/>
      <c r="H367" s="327"/>
      <c r="I367" s="115"/>
    </row>
    <row r="368" spans="1:9" hidden="1" x14ac:dyDescent="0.25">
      <c r="A368" s="305"/>
      <c r="B368" s="221"/>
      <c r="C368" s="307"/>
      <c r="D368" s="307"/>
      <c r="E368" s="337"/>
      <c r="F368" s="220"/>
      <c r="H368" s="327"/>
      <c r="I368" s="115"/>
    </row>
    <row r="369" spans="1:9" hidden="1" x14ac:dyDescent="0.25">
      <c r="A369" s="305"/>
      <c r="B369" s="221"/>
      <c r="C369" s="307"/>
      <c r="D369" s="307"/>
      <c r="E369" s="337"/>
      <c r="F369" s="220"/>
      <c r="H369" s="327"/>
      <c r="I369" s="115"/>
    </row>
    <row r="370" spans="1:9" hidden="1" x14ac:dyDescent="0.25">
      <c r="A370" s="305"/>
      <c r="B370" s="221"/>
      <c r="C370" s="307"/>
      <c r="D370" s="307"/>
      <c r="E370" s="337"/>
      <c r="F370" s="220"/>
      <c r="H370" s="327"/>
      <c r="I370" s="115"/>
    </row>
    <row r="371" spans="1:9" hidden="1" x14ac:dyDescent="0.25">
      <c r="A371" s="305"/>
      <c r="B371" s="221"/>
      <c r="C371" s="307"/>
      <c r="D371" s="307"/>
      <c r="E371" s="337"/>
      <c r="F371" s="220"/>
      <c r="H371" s="327"/>
      <c r="I371" s="115"/>
    </row>
    <row r="372" spans="1:9" hidden="1" x14ac:dyDescent="0.25">
      <c r="A372" s="305"/>
      <c r="B372" s="221"/>
      <c r="C372" s="307"/>
      <c r="D372" s="307"/>
      <c r="E372" s="337"/>
      <c r="F372" s="220"/>
      <c r="H372" s="327"/>
      <c r="I372" s="115"/>
    </row>
    <row r="373" spans="1:9" hidden="1" x14ac:dyDescent="0.25">
      <c r="A373" s="305"/>
      <c r="B373" s="221"/>
      <c r="C373" s="307"/>
      <c r="D373" s="307"/>
      <c r="E373" s="337"/>
      <c r="F373" s="220"/>
      <c r="H373" s="327"/>
      <c r="I373" s="115"/>
    </row>
    <row r="374" spans="1:9" hidden="1" x14ac:dyDescent="0.25">
      <c r="A374" s="305"/>
      <c r="B374" s="221"/>
      <c r="C374" s="307"/>
      <c r="D374" s="307"/>
      <c r="E374" s="337"/>
      <c r="F374" s="220"/>
      <c r="H374" s="327"/>
      <c r="I374" s="115"/>
    </row>
    <row r="375" spans="1:9" hidden="1" x14ac:dyDescent="0.25">
      <c r="A375" s="305"/>
      <c r="B375" s="221"/>
      <c r="C375" s="329"/>
      <c r="D375" s="307"/>
      <c r="E375" s="337"/>
      <c r="F375" s="220"/>
      <c r="H375" s="327"/>
      <c r="I375" s="115"/>
    </row>
    <row r="376" spans="1:9" hidden="1" x14ac:dyDescent="0.25">
      <c r="A376" s="305"/>
      <c r="B376" s="221"/>
      <c r="C376" s="307"/>
      <c r="D376" s="307"/>
      <c r="E376" s="337"/>
      <c r="F376" s="220"/>
      <c r="H376" s="327"/>
      <c r="I376" s="115"/>
    </row>
    <row r="377" spans="1:9" hidden="1" x14ac:dyDescent="0.25">
      <c r="A377" s="305"/>
      <c r="B377" s="221"/>
      <c r="C377" s="215"/>
      <c r="D377" s="307"/>
      <c r="E377" s="337"/>
      <c r="F377" s="220"/>
      <c r="H377" s="327"/>
      <c r="I377" s="115"/>
    </row>
    <row r="378" spans="1:9" hidden="1" x14ac:dyDescent="0.25">
      <c r="A378" s="305"/>
      <c r="B378" s="221"/>
      <c r="C378" s="215"/>
      <c r="D378" s="307"/>
      <c r="E378" s="337"/>
      <c r="F378" s="220"/>
      <c r="H378" s="327"/>
      <c r="I378" s="115"/>
    </row>
    <row r="379" spans="1:9" hidden="1" x14ac:dyDescent="0.25">
      <c r="A379" s="305"/>
      <c r="B379" s="221"/>
      <c r="C379" s="215"/>
      <c r="D379" s="307"/>
      <c r="E379" s="337"/>
      <c r="F379" s="220"/>
      <c r="H379" s="327"/>
      <c r="I379" s="115"/>
    </row>
    <row r="380" spans="1:9" hidden="1" x14ac:dyDescent="0.25">
      <c r="A380" s="305"/>
      <c r="B380" s="221"/>
      <c r="C380" s="215"/>
      <c r="D380" s="307"/>
      <c r="E380" s="337"/>
      <c r="F380" s="220"/>
      <c r="H380" s="327"/>
      <c r="I380" s="115"/>
    </row>
    <row r="381" spans="1:9" hidden="1" x14ac:dyDescent="0.25">
      <c r="A381" s="305"/>
      <c r="B381" s="221"/>
      <c r="C381" s="215"/>
      <c r="D381" s="307"/>
      <c r="E381" s="337"/>
      <c r="F381" s="220"/>
      <c r="H381" s="327"/>
      <c r="I381" s="115"/>
    </row>
    <row r="382" spans="1:9" hidden="1" x14ac:dyDescent="0.25">
      <c r="A382" s="305"/>
      <c r="B382" s="221"/>
      <c r="C382" s="215"/>
      <c r="D382" s="307"/>
      <c r="E382" s="337"/>
      <c r="F382" s="220"/>
      <c r="H382" s="327"/>
      <c r="I382" s="115"/>
    </row>
    <row r="383" spans="1:9" hidden="1" x14ac:dyDescent="0.25">
      <c r="A383" s="305"/>
      <c r="B383" s="221"/>
      <c r="C383" s="215"/>
      <c r="D383" s="307"/>
      <c r="E383" s="337"/>
      <c r="F383" s="220"/>
      <c r="H383" s="327"/>
      <c r="I383" s="115"/>
    </row>
    <row r="384" spans="1:9" hidden="1" x14ac:dyDescent="0.25">
      <c r="A384" s="305"/>
      <c r="B384" s="221"/>
      <c r="C384" s="215"/>
      <c r="D384" s="307"/>
      <c r="E384" s="337"/>
      <c r="F384" s="220"/>
      <c r="H384" s="327"/>
      <c r="I384" s="115"/>
    </row>
    <row r="385" spans="1:9" hidden="1" x14ac:dyDescent="0.25">
      <c r="A385" s="305"/>
      <c r="B385" s="221"/>
      <c r="C385" s="215"/>
      <c r="D385" s="307"/>
      <c r="E385" s="337"/>
      <c r="F385" s="220"/>
      <c r="H385" s="327"/>
      <c r="I385" s="115"/>
    </row>
    <row r="386" spans="1:9" hidden="1" x14ac:dyDescent="0.25">
      <c r="A386" s="305"/>
      <c r="B386" s="221"/>
      <c r="C386" s="215"/>
      <c r="D386" s="307"/>
      <c r="E386" s="337"/>
      <c r="F386" s="220"/>
      <c r="H386" s="327"/>
      <c r="I386" s="115"/>
    </row>
    <row r="387" spans="1:9" hidden="1" x14ac:dyDescent="0.25">
      <c r="A387" s="305"/>
      <c r="B387" s="221"/>
      <c r="C387" s="215"/>
      <c r="D387" s="307"/>
      <c r="E387" s="337"/>
      <c r="F387" s="220"/>
      <c r="H387" s="327"/>
      <c r="I387" s="115"/>
    </row>
    <row r="388" spans="1:9" hidden="1" x14ac:dyDescent="0.25">
      <c r="A388" s="305"/>
      <c r="B388" s="221"/>
      <c r="C388" s="215"/>
      <c r="D388" s="307"/>
      <c r="E388" s="337"/>
      <c r="F388" s="220"/>
      <c r="H388" s="327"/>
      <c r="I388" s="115"/>
    </row>
    <row r="389" spans="1:9" hidden="1" x14ac:dyDescent="0.25">
      <c r="A389" s="305"/>
      <c r="B389" s="221"/>
      <c r="C389" s="215"/>
      <c r="D389" s="307"/>
      <c r="E389" s="337"/>
      <c r="F389" s="220"/>
      <c r="H389" s="327"/>
      <c r="I389" s="115"/>
    </row>
    <row r="390" spans="1:9" hidden="1" x14ac:dyDescent="0.25">
      <c r="A390" s="305"/>
      <c r="B390" s="221"/>
      <c r="C390" s="215"/>
      <c r="D390" s="307"/>
      <c r="E390" s="337"/>
      <c r="F390" s="220"/>
      <c r="H390" s="327"/>
      <c r="I390" s="115"/>
    </row>
    <row r="391" spans="1:9" hidden="1" x14ac:dyDescent="0.25">
      <c r="A391" s="305"/>
      <c r="B391" s="221"/>
      <c r="C391" s="215"/>
      <c r="D391" s="307"/>
      <c r="E391" s="337"/>
      <c r="F391" s="220"/>
      <c r="H391" s="327"/>
      <c r="I391" s="115"/>
    </row>
    <row r="392" spans="1:9" hidden="1" x14ac:dyDescent="0.25">
      <c r="A392" s="305"/>
      <c r="B392" s="221"/>
      <c r="C392" s="215"/>
      <c r="D392" s="307"/>
      <c r="E392" s="337"/>
      <c r="F392" s="220"/>
      <c r="H392" s="327"/>
      <c r="I392" s="115"/>
    </row>
    <row r="393" spans="1:9" hidden="1" x14ac:dyDescent="0.25">
      <c r="A393" s="305"/>
      <c r="B393" s="221"/>
      <c r="C393" s="215"/>
      <c r="D393" s="307"/>
      <c r="E393" s="337"/>
      <c r="F393" s="220"/>
      <c r="H393" s="327"/>
      <c r="I393" s="115"/>
    </row>
    <row r="394" spans="1:9" hidden="1" x14ac:dyDescent="0.25">
      <c r="A394" s="305"/>
      <c r="B394" s="221"/>
      <c r="C394" s="215"/>
      <c r="D394" s="307"/>
      <c r="E394" s="337"/>
      <c r="F394" s="220"/>
      <c r="H394" s="327"/>
      <c r="I394" s="115"/>
    </row>
    <row r="395" spans="1:9" hidden="1" x14ac:dyDescent="0.25">
      <c r="A395" s="305"/>
      <c r="B395" s="221"/>
      <c r="C395" s="215"/>
      <c r="D395" s="307"/>
      <c r="E395" s="337"/>
      <c r="F395" s="220"/>
      <c r="H395" s="327"/>
      <c r="I395" s="115"/>
    </row>
    <row r="396" spans="1:9" hidden="1" x14ac:dyDescent="0.25">
      <c r="A396" s="305"/>
      <c r="B396" s="221"/>
      <c r="C396" s="215"/>
      <c r="D396" s="307"/>
      <c r="E396" s="337"/>
      <c r="F396" s="220"/>
      <c r="H396" s="327"/>
      <c r="I396" s="115"/>
    </row>
    <row r="397" spans="1:9" hidden="1" x14ac:dyDescent="0.25">
      <c r="A397" s="305"/>
      <c r="B397" s="221"/>
      <c r="C397" s="215"/>
      <c r="D397" s="307"/>
      <c r="E397" s="337"/>
      <c r="F397" s="220"/>
      <c r="H397" s="327"/>
      <c r="I397" s="115"/>
    </row>
    <row r="398" spans="1:9" hidden="1" x14ac:dyDescent="0.25">
      <c r="A398" s="305"/>
      <c r="B398" s="221"/>
      <c r="C398" s="215"/>
      <c r="D398" s="307"/>
      <c r="E398" s="337"/>
      <c r="F398" s="220"/>
      <c r="H398" s="327"/>
      <c r="I398" s="115"/>
    </row>
    <row r="399" spans="1:9" hidden="1" x14ac:dyDescent="0.25">
      <c r="A399" s="305"/>
      <c r="B399" s="221"/>
      <c r="C399" s="215"/>
      <c r="D399" s="307"/>
      <c r="E399" s="337"/>
      <c r="F399" s="220"/>
      <c r="H399" s="327"/>
      <c r="I399" s="115"/>
    </row>
    <row r="400" spans="1:9" hidden="1" x14ac:dyDescent="0.25">
      <c r="A400" s="305"/>
      <c r="B400" s="221"/>
      <c r="C400" s="215"/>
      <c r="D400" s="307"/>
      <c r="E400" s="337"/>
      <c r="F400" s="220"/>
      <c r="H400" s="327"/>
      <c r="I400" s="115"/>
    </row>
    <row r="401" spans="1:9" hidden="1" x14ac:dyDescent="0.25">
      <c r="A401" s="305"/>
      <c r="B401" s="221"/>
      <c r="C401" s="215"/>
      <c r="D401" s="307"/>
      <c r="E401" s="337"/>
      <c r="F401" s="220"/>
      <c r="H401" s="327"/>
      <c r="I401" s="115"/>
    </row>
    <row r="402" spans="1:9" hidden="1" x14ac:dyDescent="0.25">
      <c r="A402" s="305"/>
      <c r="B402" s="221"/>
      <c r="C402" s="215"/>
      <c r="D402" s="307"/>
      <c r="E402" s="337"/>
      <c r="F402" s="220"/>
      <c r="H402" s="327"/>
      <c r="I402" s="115"/>
    </row>
    <row r="403" spans="1:9" hidden="1" x14ac:dyDescent="0.25">
      <c r="A403" s="305"/>
      <c r="B403" s="221"/>
      <c r="C403" s="215"/>
      <c r="D403" s="307"/>
      <c r="E403" s="337"/>
      <c r="F403" s="220"/>
      <c r="H403" s="327"/>
      <c r="I403" s="115"/>
    </row>
    <row r="404" spans="1:9" hidden="1" x14ac:dyDescent="0.25">
      <c r="A404" s="305"/>
      <c r="B404" s="221"/>
      <c r="C404" s="215"/>
      <c r="D404" s="307"/>
      <c r="E404" s="337"/>
      <c r="F404" s="220"/>
      <c r="H404" s="327"/>
      <c r="I404" s="115"/>
    </row>
    <row r="405" spans="1:9" hidden="1" x14ac:dyDescent="0.25">
      <c r="A405" s="305"/>
      <c r="B405" s="221"/>
      <c r="C405" s="215"/>
      <c r="D405" s="307"/>
      <c r="E405" s="337"/>
      <c r="F405" s="220"/>
      <c r="H405" s="327"/>
      <c r="I405" s="115"/>
    </row>
    <row r="406" spans="1:9" hidden="1" x14ac:dyDescent="0.25">
      <c r="A406" s="305"/>
      <c r="B406" s="221"/>
      <c r="C406" s="215"/>
      <c r="D406" s="307"/>
      <c r="E406" s="337"/>
      <c r="F406" s="220"/>
      <c r="H406" s="327"/>
      <c r="I406" s="115"/>
    </row>
    <row r="407" spans="1:9" hidden="1" x14ac:dyDescent="0.25">
      <c r="A407" s="305"/>
      <c r="B407" s="221"/>
      <c r="C407" s="215"/>
      <c r="D407" s="307"/>
      <c r="E407" s="337"/>
      <c r="F407" s="220"/>
      <c r="H407" s="327"/>
      <c r="I407" s="115"/>
    </row>
    <row r="408" spans="1:9" hidden="1" x14ac:dyDescent="0.25">
      <c r="A408" s="305"/>
      <c r="B408" s="221"/>
      <c r="C408" s="215"/>
      <c r="D408" s="307"/>
      <c r="E408" s="337"/>
      <c r="F408" s="220"/>
      <c r="H408" s="327"/>
      <c r="I408" s="115"/>
    </row>
    <row r="409" spans="1:9" hidden="1" x14ac:dyDescent="0.25">
      <c r="A409" s="305"/>
      <c r="B409" s="221"/>
      <c r="C409" s="215"/>
      <c r="D409" s="307"/>
      <c r="E409" s="337"/>
      <c r="F409" s="220"/>
      <c r="H409" s="327"/>
      <c r="I409" s="115"/>
    </row>
    <row r="410" spans="1:9" hidden="1" x14ac:dyDescent="0.25">
      <c r="A410" s="305"/>
      <c r="B410" s="221"/>
      <c r="C410" s="215"/>
      <c r="D410" s="307"/>
      <c r="E410" s="337"/>
      <c r="F410" s="220"/>
      <c r="H410" s="327"/>
      <c r="I410" s="115"/>
    </row>
    <row r="411" spans="1:9" hidden="1" x14ac:dyDescent="0.25">
      <c r="A411" s="305"/>
      <c r="B411" s="221"/>
      <c r="C411" s="215"/>
      <c r="D411" s="307"/>
      <c r="E411" s="337"/>
      <c r="F411" s="220"/>
      <c r="H411" s="327"/>
      <c r="I411" s="115"/>
    </row>
    <row r="412" spans="1:9" hidden="1" x14ac:dyDescent="0.25">
      <c r="A412" s="305"/>
      <c r="B412" s="221"/>
      <c r="C412" s="215"/>
      <c r="D412" s="307"/>
      <c r="E412" s="337"/>
      <c r="F412" s="220"/>
      <c r="H412" s="327"/>
      <c r="I412" s="115"/>
    </row>
    <row r="413" spans="1:9" hidden="1" x14ac:dyDescent="0.25">
      <c r="A413" s="305"/>
      <c r="B413" s="221"/>
      <c r="C413" s="215"/>
      <c r="D413" s="307"/>
      <c r="E413" s="337"/>
      <c r="F413" s="220"/>
      <c r="H413" s="327"/>
      <c r="I413" s="115"/>
    </row>
    <row r="414" spans="1:9" hidden="1" x14ac:dyDescent="0.25">
      <c r="A414" s="305"/>
      <c r="B414" s="221"/>
      <c r="C414" s="215"/>
      <c r="D414" s="307"/>
      <c r="E414" s="337"/>
      <c r="F414" s="220"/>
      <c r="H414" s="327"/>
      <c r="I414" s="115"/>
    </row>
    <row r="415" spans="1:9" hidden="1" x14ac:dyDescent="0.25">
      <c r="A415" s="305"/>
      <c r="B415" s="221"/>
      <c r="C415" s="215"/>
      <c r="D415" s="307"/>
      <c r="E415" s="337"/>
      <c r="F415" s="220"/>
      <c r="H415" s="327"/>
      <c r="I415" s="115"/>
    </row>
    <row r="416" spans="1:9" hidden="1" x14ac:dyDescent="0.25">
      <c r="A416" s="305"/>
      <c r="B416" s="221"/>
      <c r="C416" s="215"/>
      <c r="D416" s="307"/>
      <c r="E416" s="337"/>
      <c r="F416" s="220"/>
      <c r="H416" s="327"/>
      <c r="I416" s="115"/>
    </row>
    <row r="417" spans="1:9" hidden="1" x14ac:dyDescent="0.25">
      <c r="A417" s="305"/>
      <c r="B417" s="221"/>
      <c r="C417" s="215"/>
      <c r="D417" s="307"/>
      <c r="E417" s="337"/>
      <c r="F417" s="220"/>
      <c r="H417" s="327"/>
      <c r="I417" s="115"/>
    </row>
    <row r="418" spans="1:9" hidden="1" x14ac:dyDescent="0.25">
      <c r="A418" s="305"/>
      <c r="B418" s="221"/>
      <c r="C418" s="215"/>
      <c r="D418" s="307"/>
      <c r="E418" s="337"/>
      <c r="F418" s="220"/>
      <c r="H418" s="327"/>
      <c r="I418" s="115"/>
    </row>
    <row r="419" spans="1:9" hidden="1" x14ac:dyDescent="0.25">
      <c r="A419" s="324"/>
      <c r="B419" s="293"/>
      <c r="C419" s="215"/>
      <c r="D419" s="308"/>
      <c r="E419" s="337"/>
      <c r="F419" s="294"/>
      <c r="H419" s="327"/>
      <c r="I419" s="115"/>
    </row>
    <row r="420" spans="1:9" hidden="1" x14ac:dyDescent="0.25">
      <c r="A420" s="307"/>
      <c r="B420" s="221"/>
      <c r="C420" s="307"/>
      <c r="D420" s="308"/>
      <c r="E420" s="337"/>
      <c r="F420" s="294"/>
      <c r="H420" s="327"/>
      <c r="I420" s="115"/>
    </row>
    <row r="421" spans="1:9" hidden="1" x14ac:dyDescent="0.25">
      <c r="A421" s="307"/>
      <c r="B421" s="221"/>
      <c r="C421" s="307"/>
      <c r="D421" s="308"/>
      <c r="E421" s="337"/>
      <c r="F421" s="294"/>
      <c r="H421" s="327"/>
      <c r="I421" s="115"/>
    </row>
    <row r="422" spans="1:9" hidden="1" x14ac:dyDescent="0.25">
      <c r="A422" s="307"/>
      <c r="B422" s="221"/>
      <c r="C422" s="307"/>
      <c r="D422" s="308"/>
      <c r="E422" s="337"/>
      <c r="F422" s="294"/>
      <c r="H422" s="327"/>
      <c r="I422" s="115"/>
    </row>
    <row r="423" spans="1:9" hidden="1" x14ac:dyDescent="0.25">
      <c r="A423" s="307"/>
      <c r="B423" s="221"/>
      <c r="C423" s="307"/>
      <c r="D423" s="308"/>
      <c r="E423" s="337"/>
      <c r="F423" s="294"/>
      <c r="H423" s="327"/>
      <c r="I423" s="115"/>
    </row>
    <row r="424" spans="1:9" hidden="1" x14ac:dyDescent="0.25">
      <c r="A424" s="307"/>
      <c r="B424" s="221"/>
      <c r="C424" s="307"/>
      <c r="D424" s="308"/>
      <c r="E424" s="337"/>
      <c r="F424" s="294"/>
      <c r="H424" s="327"/>
      <c r="I424" s="115"/>
    </row>
    <row r="425" spans="1:9" hidden="1" x14ac:dyDescent="0.25">
      <c r="A425" s="307"/>
      <c r="B425" s="221"/>
      <c r="C425" s="307"/>
      <c r="D425" s="308"/>
      <c r="E425" s="337"/>
      <c r="F425" s="294"/>
      <c r="H425" s="327"/>
      <c r="I425" s="115"/>
    </row>
    <row r="426" spans="1:9" hidden="1" x14ac:dyDescent="0.25">
      <c r="A426" s="307"/>
      <c r="B426" s="221"/>
      <c r="C426" s="307"/>
      <c r="D426" s="308"/>
      <c r="E426" s="337"/>
      <c r="F426" s="294"/>
      <c r="H426" s="327"/>
      <c r="I426" s="115"/>
    </row>
    <row r="427" spans="1:9" hidden="1" x14ac:dyDescent="0.25">
      <c r="A427" s="307"/>
      <c r="B427" s="221"/>
      <c r="C427" s="307"/>
      <c r="D427" s="308"/>
      <c r="E427" s="337"/>
      <c r="F427" s="294"/>
      <c r="H427" s="327"/>
      <c r="I427" s="115"/>
    </row>
    <row r="428" spans="1:9" hidden="1" x14ac:dyDescent="0.25">
      <c r="A428" s="307"/>
      <c r="B428" s="221"/>
      <c r="C428" s="307"/>
      <c r="D428" s="308"/>
      <c r="E428" s="337"/>
      <c r="F428" s="294"/>
      <c r="H428" s="327"/>
      <c r="I428" s="115"/>
    </row>
    <row r="429" spans="1:9" hidden="1" x14ac:dyDescent="0.25">
      <c r="A429" s="307"/>
      <c r="B429" s="221"/>
      <c r="C429" s="307"/>
      <c r="D429" s="308"/>
      <c r="E429" s="337"/>
      <c r="F429" s="294"/>
      <c r="H429" s="327"/>
      <c r="I429" s="115"/>
    </row>
    <row r="430" spans="1:9" hidden="1" x14ac:dyDescent="0.25">
      <c r="A430" s="307"/>
      <c r="B430" s="221"/>
      <c r="C430" s="307"/>
      <c r="D430" s="308"/>
      <c r="E430" s="337"/>
      <c r="F430" s="294"/>
      <c r="H430" s="327"/>
      <c r="I430" s="115"/>
    </row>
    <row r="431" spans="1:9" hidden="1" x14ac:dyDescent="0.25">
      <c r="A431" s="307"/>
      <c r="B431" s="221"/>
      <c r="C431" s="307"/>
      <c r="D431" s="308"/>
      <c r="E431" s="337"/>
      <c r="F431" s="294"/>
      <c r="H431" s="327"/>
      <c r="I431" s="115"/>
    </row>
    <row r="432" spans="1:9" hidden="1" x14ac:dyDescent="0.25">
      <c r="A432" s="307"/>
      <c r="B432" s="221"/>
      <c r="C432" s="89"/>
      <c r="D432" s="308"/>
      <c r="E432" s="337"/>
      <c r="F432" s="294"/>
    </row>
    <row r="433" spans="1:6" hidden="1" x14ac:dyDescent="0.25">
      <c r="A433" s="307"/>
      <c r="B433" s="221"/>
      <c r="C433" s="89"/>
      <c r="D433" s="308"/>
      <c r="E433" s="337"/>
      <c r="F433" s="294"/>
    </row>
    <row r="434" spans="1:6" hidden="1" x14ac:dyDescent="0.25">
      <c r="A434" s="307"/>
      <c r="B434" s="221"/>
      <c r="C434" s="89"/>
      <c r="D434" s="308"/>
      <c r="E434" s="337"/>
      <c r="F434" s="294"/>
    </row>
    <row r="435" spans="1:6" hidden="1" x14ac:dyDescent="0.25">
      <c r="A435" s="307"/>
      <c r="B435" s="221"/>
      <c r="C435" s="89"/>
      <c r="D435" s="308"/>
      <c r="E435" s="337"/>
      <c r="F435" s="294"/>
    </row>
    <row r="436" spans="1:6" hidden="1" x14ac:dyDescent="0.25">
      <c r="A436" s="307"/>
      <c r="B436" s="221"/>
      <c r="C436" s="89"/>
      <c r="D436" s="308"/>
      <c r="E436" s="337"/>
      <c r="F436" s="294"/>
    </row>
    <row r="437" spans="1:6" hidden="1" x14ac:dyDescent="0.25">
      <c r="A437" s="308"/>
      <c r="B437" s="221"/>
      <c r="C437" s="89"/>
      <c r="D437" s="307"/>
      <c r="E437" s="307"/>
      <c r="F437" s="220"/>
    </row>
    <row r="438" spans="1:6" x14ac:dyDescent="0.25">
      <c r="A438" s="325"/>
      <c r="E438" s="89" t="s">
        <v>215</v>
      </c>
      <c r="F438" s="278">
        <f>SUM(F193:F437)</f>
        <v>179645.60000000003</v>
      </c>
    </row>
    <row r="439" spans="1:6" x14ac:dyDescent="0.25">
      <c r="A439" s="215"/>
    </row>
    <row r="440" spans="1:6" x14ac:dyDescent="0.25">
      <c r="A440" s="215"/>
    </row>
    <row r="441" spans="1:6" x14ac:dyDescent="0.25">
      <c r="A441" s="215"/>
    </row>
    <row r="442" spans="1:6" x14ac:dyDescent="0.25">
      <c r="A442" s="215"/>
    </row>
    <row r="443" spans="1:6" x14ac:dyDescent="0.25">
      <c r="A443" s="215"/>
    </row>
  </sheetData>
  <mergeCells count="145">
    <mergeCell ref="A128:B128"/>
    <mergeCell ref="A187:E187"/>
    <mergeCell ref="A188:F188"/>
    <mergeCell ref="A190:A191"/>
    <mergeCell ref="B190:B191"/>
    <mergeCell ref="D190:D191"/>
    <mergeCell ref="E190:E191"/>
    <mergeCell ref="F190:F191"/>
    <mergeCell ref="A147:F147"/>
    <mergeCell ref="A148:F148"/>
    <mergeCell ref="A149:F149"/>
    <mergeCell ref="A151:A152"/>
    <mergeCell ref="B151:B152"/>
    <mergeCell ref="D151:D152"/>
    <mergeCell ref="E151:E152"/>
    <mergeCell ref="F151:F152"/>
    <mergeCell ref="A129:F129"/>
    <mergeCell ref="A142:A143"/>
    <mergeCell ref="B142:B143"/>
    <mergeCell ref="D142:D143"/>
    <mergeCell ref="E142:E143"/>
    <mergeCell ref="B43:C43"/>
    <mergeCell ref="B44:C44"/>
    <mergeCell ref="G142:G143"/>
    <mergeCell ref="A131:A132"/>
    <mergeCell ref="B131:B132"/>
    <mergeCell ref="D131:D132"/>
    <mergeCell ref="E131:E132"/>
    <mergeCell ref="F131:F132"/>
    <mergeCell ref="G131:G132"/>
    <mergeCell ref="A139:F139"/>
    <mergeCell ref="A140:F140"/>
    <mergeCell ref="F142:F143"/>
    <mergeCell ref="A101:F101"/>
    <mergeCell ref="A108:E108"/>
    <mergeCell ref="A125:B125"/>
    <mergeCell ref="A126:B126"/>
    <mergeCell ref="A127:B127"/>
    <mergeCell ref="F110:F111"/>
    <mergeCell ref="A119:E119"/>
    <mergeCell ref="A120:F120"/>
    <mergeCell ref="A123:B123"/>
    <mergeCell ref="A110:A111"/>
    <mergeCell ref="B110:B111"/>
    <mergeCell ref="D110:D111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8:F88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7:F77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9:I81"/>
    <mergeCell ref="B82:B83"/>
    <mergeCell ref="D82:D83"/>
    <mergeCell ref="E82:E83"/>
    <mergeCell ref="F82:F83"/>
    <mergeCell ref="G82:G83"/>
    <mergeCell ref="I82:I8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24:B124"/>
    <mergeCell ref="A91:H91"/>
    <mergeCell ref="A82:A83"/>
    <mergeCell ref="A79:A81"/>
    <mergeCell ref="A107:F107"/>
    <mergeCell ref="A73:B73"/>
    <mergeCell ref="B79:B81"/>
    <mergeCell ref="D79:D81"/>
    <mergeCell ref="E79:F79"/>
    <mergeCell ref="G79:G81"/>
    <mergeCell ref="E110:E111"/>
    <mergeCell ref="A92:A94"/>
    <mergeCell ref="B92:C94"/>
    <mergeCell ref="D92:F92"/>
    <mergeCell ref="D93:D94"/>
    <mergeCell ref="E93:E94"/>
    <mergeCell ref="F93:F94"/>
    <mergeCell ref="B95:C95"/>
    <mergeCell ref="A74:B74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8" max="9" man="1"/>
    <brk id="18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209"/>
  <sheetViews>
    <sheetView workbookViewId="0">
      <selection activeCell="D12" sqref="D12:D50"/>
    </sheetView>
  </sheetViews>
  <sheetFormatPr defaultRowHeight="15" x14ac:dyDescent="0.25"/>
  <cols>
    <col min="2" max="2" width="17.125" customWidth="1"/>
    <col min="4" max="4" width="10.375" customWidth="1"/>
  </cols>
  <sheetData>
    <row r="1" spans="1:6" ht="15" customHeight="1" x14ac:dyDescent="0.25">
      <c r="A1" s="226" t="s">
        <v>187</v>
      </c>
      <c r="B1" s="415" t="s">
        <v>115</v>
      </c>
      <c r="C1" s="226" t="s">
        <v>188</v>
      </c>
      <c r="D1" s="225" t="s">
        <v>189</v>
      </c>
      <c r="E1" s="415"/>
    </row>
    <row r="2" spans="1:6" ht="15" customHeight="1" x14ac:dyDescent="0.25">
      <c r="A2" s="226">
        <v>1</v>
      </c>
      <c r="B2" s="414">
        <v>2</v>
      </c>
      <c r="C2" s="226">
        <v>3</v>
      </c>
      <c r="D2" s="226">
        <v>4</v>
      </c>
      <c r="E2" s="422"/>
    </row>
    <row r="3" spans="1:6" ht="15" customHeight="1" x14ac:dyDescent="0.25">
      <c r="A3" s="226">
        <v>1</v>
      </c>
      <c r="B3" s="393" t="s">
        <v>289</v>
      </c>
      <c r="C3" s="395">
        <v>5.3</v>
      </c>
      <c r="D3" s="397">
        <v>7500</v>
      </c>
      <c r="E3" s="292">
        <f>C3*D3</f>
        <v>39750</v>
      </c>
    </row>
    <row r="4" spans="1:6" ht="15" customHeight="1" x14ac:dyDescent="0.25">
      <c r="A4" s="226">
        <v>2</v>
      </c>
      <c r="B4" s="393" t="s">
        <v>308</v>
      </c>
      <c r="C4" s="395">
        <v>9</v>
      </c>
      <c r="D4" s="397">
        <v>1860</v>
      </c>
      <c r="E4" s="292">
        <f>C4*D4</f>
        <v>16740</v>
      </c>
    </row>
    <row r="5" spans="1:6" ht="15" customHeight="1" x14ac:dyDescent="0.25">
      <c r="A5" s="226">
        <v>3</v>
      </c>
      <c r="B5" s="393" t="s">
        <v>309</v>
      </c>
      <c r="C5" s="395">
        <v>3</v>
      </c>
      <c r="D5" s="397">
        <v>3689</v>
      </c>
      <c r="E5" s="292">
        <f>C5*D5</f>
        <v>11067</v>
      </c>
    </row>
    <row r="6" spans="1:6" ht="15" customHeight="1" x14ac:dyDescent="0.25">
      <c r="A6" s="226">
        <v>4</v>
      </c>
      <c r="B6" s="393" t="s">
        <v>310</v>
      </c>
      <c r="C6" s="395">
        <v>12</v>
      </c>
      <c r="D6" s="397">
        <v>800</v>
      </c>
      <c r="E6" s="292">
        <f t="shared" ref="E6:E12" si="0">C6*D6</f>
        <v>9600</v>
      </c>
    </row>
    <row r="7" spans="1:6" ht="15" customHeight="1" x14ac:dyDescent="0.25">
      <c r="A7" s="226">
        <v>5</v>
      </c>
      <c r="B7" s="394" t="s">
        <v>311</v>
      </c>
      <c r="C7" s="396">
        <v>30</v>
      </c>
      <c r="D7" s="398">
        <v>300</v>
      </c>
      <c r="E7" s="292">
        <f t="shared" si="0"/>
        <v>9000</v>
      </c>
    </row>
    <row r="8" spans="1:6" ht="15" customHeight="1" x14ac:dyDescent="0.25">
      <c r="A8" s="226">
        <v>6</v>
      </c>
      <c r="B8" s="394" t="s">
        <v>312</v>
      </c>
      <c r="C8" s="396">
        <v>20</v>
      </c>
      <c r="D8" s="398">
        <v>400</v>
      </c>
      <c r="E8" s="292">
        <f t="shared" si="0"/>
        <v>8000</v>
      </c>
    </row>
    <row r="9" spans="1:6" ht="16.5" x14ac:dyDescent="0.25">
      <c r="A9" s="226">
        <v>7</v>
      </c>
      <c r="B9" s="393" t="s">
        <v>290</v>
      </c>
      <c r="C9" s="395">
        <v>4</v>
      </c>
      <c r="D9" s="397">
        <v>500</v>
      </c>
      <c r="E9" s="292">
        <f t="shared" si="0"/>
        <v>2000</v>
      </c>
    </row>
    <row r="10" spans="1:6" ht="15" customHeight="1" x14ac:dyDescent="0.25">
      <c r="A10" s="226">
        <v>8</v>
      </c>
      <c r="B10" s="393" t="s">
        <v>291</v>
      </c>
      <c r="C10" s="395">
        <v>20</v>
      </c>
      <c r="D10" s="397">
        <v>100</v>
      </c>
      <c r="E10" s="292">
        <f t="shared" si="0"/>
        <v>2000</v>
      </c>
    </row>
    <row r="11" spans="1:6" ht="15" customHeight="1" x14ac:dyDescent="0.25">
      <c r="A11" s="226">
        <v>12</v>
      </c>
      <c r="B11" s="393" t="s">
        <v>292</v>
      </c>
      <c r="C11" s="395">
        <v>1</v>
      </c>
      <c r="D11" s="397">
        <v>1652</v>
      </c>
      <c r="E11" s="292">
        <f t="shared" si="0"/>
        <v>1652</v>
      </c>
    </row>
    <row r="12" spans="1:6" ht="15" customHeight="1" x14ac:dyDescent="0.25">
      <c r="A12" s="226">
        <v>13</v>
      </c>
      <c r="B12" s="394" t="s">
        <v>293</v>
      </c>
      <c r="C12" s="395">
        <v>1</v>
      </c>
      <c r="D12" s="397">
        <v>1000</v>
      </c>
      <c r="E12" s="292">
        <f t="shared" si="0"/>
        <v>1000</v>
      </c>
      <c r="F12">
        <v>1000</v>
      </c>
    </row>
    <row r="13" spans="1:6" ht="15" customHeight="1" x14ac:dyDescent="0.25">
      <c r="A13" s="226">
        <v>16</v>
      </c>
      <c r="B13" s="394" t="s">
        <v>295</v>
      </c>
      <c r="C13" s="395">
        <v>30</v>
      </c>
      <c r="D13" s="397">
        <v>183</v>
      </c>
      <c r="E13" s="291">
        <f t="shared" ref="E13:E24" si="1">C13*D13</f>
        <v>5490</v>
      </c>
    </row>
    <row r="14" spans="1:6" ht="15" customHeight="1" x14ac:dyDescent="0.25">
      <c r="A14" s="226">
        <v>20</v>
      </c>
      <c r="B14" s="394" t="s">
        <v>297</v>
      </c>
      <c r="C14" s="395">
        <v>10</v>
      </c>
      <c r="D14" s="397">
        <v>100</v>
      </c>
      <c r="E14" s="291">
        <f t="shared" si="1"/>
        <v>1000</v>
      </c>
    </row>
    <row r="15" spans="1:6" ht="15" customHeight="1" x14ac:dyDescent="0.25">
      <c r="A15" s="226">
        <v>21</v>
      </c>
      <c r="B15" s="394" t="s">
        <v>298</v>
      </c>
      <c r="C15" s="395">
        <v>5</v>
      </c>
      <c r="D15" s="397">
        <v>301</v>
      </c>
      <c r="E15" s="291">
        <f t="shared" si="1"/>
        <v>1505</v>
      </c>
    </row>
    <row r="16" spans="1:6" ht="15" customHeight="1" x14ac:dyDescent="0.25">
      <c r="A16" s="226">
        <v>22</v>
      </c>
      <c r="B16" s="394" t="s">
        <v>299</v>
      </c>
      <c r="C16" s="395">
        <v>30</v>
      </c>
      <c r="D16" s="397">
        <v>250</v>
      </c>
      <c r="E16" s="291">
        <f t="shared" si="1"/>
        <v>7500</v>
      </c>
    </row>
    <row r="17" spans="1:5" ht="15" customHeight="1" x14ac:dyDescent="0.25">
      <c r="A17" s="226">
        <v>23</v>
      </c>
      <c r="B17" s="394" t="s">
        <v>300</v>
      </c>
      <c r="C17" s="395">
        <v>5</v>
      </c>
      <c r="D17" s="397">
        <v>401</v>
      </c>
      <c r="E17" s="291">
        <f t="shared" si="1"/>
        <v>2005</v>
      </c>
    </row>
    <row r="18" spans="1:5" ht="15" customHeight="1" x14ac:dyDescent="0.25">
      <c r="A18" s="226">
        <v>24</v>
      </c>
      <c r="B18" s="394" t="s">
        <v>301</v>
      </c>
      <c r="C18" s="395">
        <v>20</v>
      </c>
      <c r="D18" s="397">
        <v>50</v>
      </c>
      <c r="E18" s="291">
        <f t="shared" si="1"/>
        <v>1000</v>
      </c>
    </row>
    <row r="19" spans="1:5" ht="15" customHeight="1" x14ac:dyDescent="0.25">
      <c r="A19" s="226">
        <v>25</v>
      </c>
      <c r="B19" s="394" t="s">
        <v>302</v>
      </c>
      <c r="C19" s="395">
        <v>40</v>
      </c>
      <c r="D19" s="397">
        <v>30</v>
      </c>
      <c r="E19" s="291">
        <f t="shared" si="1"/>
        <v>1200</v>
      </c>
    </row>
    <row r="20" spans="1:5" ht="16.5" x14ac:dyDescent="0.25">
      <c r="A20" s="288">
        <v>34</v>
      </c>
      <c r="B20" s="394" t="s">
        <v>303</v>
      </c>
      <c r="C20" s="395">
        <v>10</v>
      </c>
      <c r="D20" s="397">
        <v>118.5</v>
      </c>
      <c r="E20" s="291">
        <f t="shared" si="1"/>
        <v>1185</v>
      </c>
    </row>
    <row r="21" spans="1:5" ht="16.5" x14ac:dyDescent="0.25">
      <c r="A21" s="288">
        <v>35</v>
      </c>
      <c r="B21" s="394" t="s">
        <v>313</v>
      </c>
      <c r="C21" s="395">
        <v>3</v>
      </c>
      <c r="D21" s="397">
        <v>100</v>
      </c>
      <c r="E21" s="291">
        <f t="shared" si="1"/>
        <v>300</v>
      </c>
    </row>
    <row r="22" spans="1:5" ht="16.5" x14ac:dyDescent="0.25">
      <c r="A22" s="288">
        <v>36</v>
      </c>
      <c r="B22" s="434" t="s">
        <v>296</v>
      </c>
      <c r="C22" s="437">
        <v>2</v>
      </c>
      <c r="D22" s="440">
        <v>27.5</v>
      </c>
      <c r="E22" s="291">
        <f t="shared" si="1"/>
        <v>55</v>
      </c>
    </row>
    <row r="23" spans="1:5" ht="16.5" x14ac:dyDescent="0.25">
      <c r="A23" s="288">
        <v>37</v>
      </c>
      <c r="B23" s="394" t="s">
        <v>314</v>
      </c>
      <c r="C23" s="395">
        <v>2</v>
      </c>
      <c r="D23" s="397">
        <v>2200</v>
      </c>
      <c r="E23" s="291">
        <f t="shared" si="1"/>
        <v>4400</v>
      </c>
    </row>
    <row r="24" spans="1:5" ht="16.5" x14ac:dyDescent="0.25">
      <c r="A24" s="288">
        <v>38</v>
      </c>
      <c r="B24" s="394" t="s">
        <v>315</v>
      </c>
      <c r="C24" s="395">
        <v>1</v>
      </c>
      <c r="D24" s="397">
        <v>1600</v>
      </c>
      <c r="E24" s="291">
        <f t="shared" si="1"/>
        <v>1600</v>
      </c>
    </row>
    <row r="25" spans="1:5" ht="16.5" x14ac:dyDescent="0.25">
      <c r="A25" s="288"/>
      <c r="B25" s="434" t="s">
        <v>316</v>
      </c>
      <c r="C25" s="437">
        <v>2</v>
      </c>
      <c r="D25" s="440">
        <v>180</v>
      </c>
      <c r="E25" s="423">
        <f t="shared" ref="E25:E87" si="2">C25*D25</f>
        <v>360</v>
      </c>
    </row>
    <row r="26" spans="1:5" ht="16.5" x14ac:dyDescent="0.25">
      <c r="A26" s="288"/>
      <c r="B26" s="434" t="s">
        <v>317</v>
      </c>
      <c r="C26" s="437">
        <v>8</v>
      </c>
      <c r="D26" s="440">
        <v>216.5</v>
      </c>
      <c r="E26" s="423">
        <f t="shared" si="2"/>
        <v>1732</v>
      </c>
    </row>
    <row r="27" spans="1:5" ht="16.5" x14ac:dyDescent="0.25">
      <c r="A27" s="288"/>
      <c r="B27" s="394" t="s">
        <v>318</v>
      </c>
      <c r="C27" s="395">
        <v>1</v>
      </c>
      <c r="D27" s="397">
        <v>5</v>
      </c>
      <c r="E27" s="423">
        <f t="shared" si="2"/>
        <v>5</v>
      </c>
    </row>
    <row r="28" spans="1:5" ht="33" x14ac:dyDescent="0.25">
      <c r="A28" s="288"/>
      <c r="B28" s="394" t="s">
        <v>319</v>
      </c>
      <c r="C28" s="395">
        <v>2</v>
      </c>
      <c r="D28" s="397">
        <v>240</v>
      </c>
      <c r="E28" s="423">
        <f t="shared" si="2"/>
        <v>480</v>
      </c>
    </row>
    <row r="29" spans="1:5" ht="16.5" x14ac:dyDescent="0.25">
      <c r="A29" s="288"/>
      <c r="B29" s="394" t="s">
        <v>320</v>
      </c>
      <c r="C29" s="395">
        <v>1</v>
      </c>
      <c r="D29" s="397">
        <v>359</v>
      </c>
      <c r="E29" s="423">
        <f t="shared" si="2"/>
        <v>359</v>
      </c>
    </row>
    <row r="30" spans="1:5" ht="16.5" x14ac:dyDescent="0.25">
      <c r="A30" s="288"/>
      <c r="B30" s="394" t="s">
        <v>321</v>
      </c>
      <c r="C30" s="395">
        <v>2</v>
      </c>
      <c r="D30" s="397">
        <v>560</v>
      </c>
      <c r="E30" s="423">
        <f t="shared" si="2"/>
        <v>1120</v>
      </c>
    </row>
    <row r="31" spans="1:5" ht="16.5" x14ac:dyDescent="0.25">
      <c r="A31" s="288"/>
      <c r="B31" s="394" t="s">
        <v>322</v>
      </c>
      <c r="C31" s="395">
        <v>1</v>
      </c>
      <c r="D31" s="397">
        <v>677</v>
      </c>
      <c r="E31" s="423">
        <f t="shared" si="2"/>
        <v>677</v>
      </c>
    </row>
    <row r="32" spans="1:5" ht="16.5" x14ac:dyDescent="0.25">
      <c r="A32" s="288"/>
      <c r="B32" s="394" t="s">
        <v>323</v>
      </c>
      <c r="C32" s="395">
        <v>3</v>
      </c>
      <c r="D32" s="397">
        <v>650</v>
      </c>
      <c r="E32" s="423">
        <f t="shared" si="2"/>
        <v>1950</v>
      </c>
    </row>
    <row r="33" spans="1:5" ht="16.5" x14ac:dyDescent="0.25">
      <c r="A33" s="288"/>
      <c r="B33" s="394" t="s">
        <v>324</v>
      </c>
      <c r="C33" s="395">
        <v>2</v>
      </c>
      <c r="D33" s="397">
        <v>32</v>
      </c>
      <c r="E33" s="423">
        <f t="shared" si="2"/>
        <v>64</v>
      </c>
    </row>
    <row r="34" spans="1:5" ht="15" customHeight="1" x14ac:dyDescent="0.25">
      <c r="A34" s="288"/>
      <c r="B34" s="394" t="s">
        <v>325</v>
      </c>
      <c r="C34" s="395">
        <v>1</v>
      </c>
      <c r="D34" s="397">
        <v>250</v>
      </c>
      <c r="E34" s="423">
        <f t="shared" si="2"/>
        <v>250</v>
      </c>
    </row>
    <row r="35" spans="1:5" ht="15" customHeight="1" x14ac:dyDescent="0.25">
      <c r="A35" s="288"/>
      <c r="B35" s="394" t="s">
        <v>326</v>
      </c>
      <c r="C35" s="395">
        <v>11</v>
      </c>
      <c r="D35" s="397">
        <v>50</v>
      </c>
      <c r="E35" s="423">
        <f t="shared" si="2"/>
        <v>550</v>
      </c>
    </row>
    <row r="36" spans="1:5" ht="15" customHeight="1" x14ac:dyDescent="0.25">
      <c r="A36" s="288"/>
      <c r="B36" s="394" t="s">
        <v>326</v>
      </c>
      <c r="C36" s="395">
        <v>3</v>
      </c>
      <c r="D36" s="397">
        <v>41</v>
      </c>
      <c r="E36" s="423">
        <f t="shared" si="2"/>
        <v>123</v>
      </c>
    </row>
    <row r="37" spans="1:5" ht="15" customHeight="1" x14ac:dyDescent="0.25">
      <c r="A37" s="288"/>
      <c r="B37" s="394" t="s">
        <v>326</v>
      </c>
      <c r="C37" s="395">
        <v>1</v>
      </c>
      <c r="D37" s="397">
        <v>50</v>
      </c>
      <c r="E37" s="423">
        <f t="shared" si="2"/>
        <v>50</v>
      </c>
    </row>
    <row r="38" spans="1:5" ht="15" customHeight="1" x14ac:dyDescent="0.25">
      <c r="A38" s="288"/>
      <c r="B38" s="394" t="s">
        <v>327</v>
      </c>
      <c r="C38" s="395">
        <v>1</v>
      </c>
      <c r="D38" s="397">
        <v>144</v>
      </c>
      <c r="E38" s="423">
        <f t="shared" si="2"/>
        <v>144</v>
      </c>
    </row>
    <row r="39" spans="1:5" ht="15" customHeight="1" x14ac:dyDescent="0.25">
      <c r="A39" s="288"/>
      <c r="B39" s="434" t="s">
        <v>328</v>
      </c>
      <c r="C39" s="437">
        <v>1</v>
      </c>
      <c r="D39" s="440">
        <v>95</v>
      </c>
      <c r="E39" s="423">
        <f t="shared" si="2"/>
        <v>95</v>
      </c>
    </row>
    <row r="40" spans="1:5" ht="15" customHeight="1" x14ac:dyDescent="0.25">
      <c r="A40" s="288"/>
      <c r="B40" s="434" t="s">
        <v>329</v>
      </c>
      <c r="C40" s="437">
        <v>50</v>
      </c>
      <c r="D40" s="440">
        <v>3.5</v>
      </c>
      <c r="E40" s="423">
        <f t="shared" si="2"/>
        <v>175</v>
      </c>
    </row>
    <row r="41" spans="1:5" ht="15" customHeight="1" x14ac:dyDescent="0.25">
      <c r="A41" s="288"/>
      <c r="B41" s="394" t="s">
        <v>330</v>
      </c>
      <c r="C41" s="395">
        <v>2</v>
      </c>
      <c r="D41" s="397">
        <v>219</v>
      </c>
      <c r="E41" s="423">
        <f t="shared" si="2"/>
        <v>438</v>
      </c>
    </row>
    <row r="42" spans="1:5" ht="15" customHeight="1" x14ac:dyDescent="0.25">
      <c r="A42" s="288"/>
      <c r="B42" s="394" t="s">
        <v>331</v>
      </c>
      <c r="C42" s="395">
        <v>2</v>
      </c>
      <c r="D42" s="397">
        <v>80</v>
      </c>
      <c r="E42" s="423">
        <f t="shared" si="2"/>
        <v>160</v>
      </c>
    </row>
    <row r="43" spans="1:5" ht="15" customHeight="1" x14ac:dyDescent="0.25">
      <c r="A43" s="288"/>
      <c r="B43" s="394" t="s">
        <v>332</v>
      </c>
      <c r="C43" s="395">
        <v>1</v>
      </c>
      <c r="D43" s="397">
        <v>2058</v>
      </c>
      <c r="E43" s="423">
        <f t="shared" si="2"/>
        <v>2058</v>
      </c>
    </row>
    <row r="44" spans="1:5" ht="15" customHeight="1" x14ac:dyDescent="0.25">
      <c r="A44" s="288"/>
      <c r="B44" s="434" t="s">
        <v>333</v>
      </c>
      <c r="C44" s="437">
        <v>1</v>
      </c>
      <c r="D44" s="440">
        <v>277</v>
      </c>
      <c r="E44" s="423">
        <f t="shared" si="2"/>
        <v>277</v>
      </c>
    </row>
    <row r="45" spans="1:5" ht="15" customHeight="1" x14ac:dyDescent="0.25">
      <c r="A45" s="288"/>
      <c r="B45" s="394" t="s">
        <v>334</v>
      </c>
      <c r="C45" s="395">
        <v>1</v>
      </c>
      <c r="D45" s="397">
        <v>299</v>
      </c>
      <c r="E45" s="423">
        <f t="shared" si="2"/>
        <v>299</v>
      </c>
    </row>
    <row r="46" spans="1:5" ht="15" customHeight="1" x14ac:dyDescent="0.25">
      <c r="A46" s="288"/>
      <c r="B46" s="394" t="s">
        <v>330</v>
      </c>
      <c r="C46" s="395">
        <v>1</v>
      </c>
      <c r="D46" s="397">
        <v>250</v>
      </c>
      <c r="E46" s="423">
        <f t="shared" si="2"/>
        <v>250</v>
      </c>
    </row>
    <row r="47" spans="1:5" ht="15" customHeight="1" x14ac:dyDescent="0.25">
      <c r="A47" s="288"/>
      <c r="B47" s="394" t="s">
        <v>335</v>
      </c>
      <c r="C47" s="395">
        <v>1</v>
      </c>
      <c r="D47" s="397">
        <v>245</v>
      </c>
      <c r="E47" s="423">
        <f t="shared" si="2"/>
        <v>245</v>
      </c>
    </row>
    <row r="48" spans="1:5" ht="15" customHeight="1" x14ac:dyDescent="0.25">
      <c r="A48" s="288"/>
      <c r="B48" s="394" t="s">
        <v>336</v>
      </c>
      <c r="C48" s="395">
        <v>4</v>
      </c>
      <c r="D48" s="397">
        <v>10</v>
      </c>
      <c r="E48" s="423">
        <f t="shared" si="2"/>
        <v>40</v>
      </c>
    </row>
    <row r="49" spans="1:5" ht="15" customHeight="1" x14ac:dyDescent="0.25">
      <c r="A49" s="288"/>
      <c r="B49" s="394" t="s">
        <v>337</v>
      </c>
      <c r="C49" s="395">
        <v>4</v>
      </c>
      <c r="D49" s="397">
        <v>2</v>
      </c>
      <c r="E49" s="423">
        <f t="shared" si="2"/>
        <v>8</v>
      </c>
    </row>
    <row r="50" spans="1:5" ht="15" customHeight="1" x14ac:dyDescent="0.25">
      <c r="A50" s="288"/>
      <c r="B50" s="434" t="s">
        <v>338</v>
      </c>
      <c r="C50" s="437">
        <v>3</v>
      </c>
      <c r="D50" s="440">
        <v>226</v>
      </c>
      <c r="E50" s="423">
        <f t="shared" si="2"/>
        <v>678</v>
      </c>
    </row>
    <row r="51" spans="1:5" ht="15" customHeight="1" x14ac:dyDescent="0.25">
      <c r="A51" s="288"/>
      <c r="B51" s="394" t="s">
        <v>339</v>
      </c>
      <c r="C51" s="395">
        <v>20</v>
      </c>
      <c r="D51" s="397">
        <v>17</v>
      </c>
      <c r="E51" s="423">
        <f t="shared" si="2"/>
        <v>340</v>
      </c>
    </row>
    <row r="52" spans="1:5" ht="15" customHeight="1" x14ac:dyDescent="0.25">
      <c r="A52" s="288"/>
      <c r="B52" s="434" t="s">
        <v>326</v>
      </c>
      <c r="C52" s="437">
        <v>10</v>
      </c>
      <c r="D52" s="440">
        <v>34</v>
      </c>
      <c r="E52" s="423">
        <f t="shared" si="2"/>
        <v>340</v>
      </c>
    </row>
    <row r="53" spans="1:5" ht="15" customHeight="1" x14ac:dyDescent="0.25">
      <c r="A53" s="288"/>
      <c r="B53" s="434" t="s">
        <v>340</v>
      </c>
      <c r="C53" s="437">
        <v>1</v>
      </c>
      <c r="D53" s="440">
        <v>266</v>
      </c>
      <c r="E53" s="423">
        <f t="shared" si="2"/>
        <v>266</v>
      </c>
    </row>
    <row r="54" spans="1:5" ht="15" customHeight="1" x14ac:dyDescent="0.25">
      <c r="A54" s="288"/>
      <c r="B54" s="394" t="s">
        <v>341</v>
      </c>
      <c r="C54" s="395">
        <v>2</v>
      </c>
      <c r="D54" s="397">
        <v>274</v>
      </c>
      <c r="E54" s="423">
        <f t="shared" si="2"/>
        <v>548</v>
      </c>
    </row>
    <row r="55" spans="1:5" ht="15" customHeight="1" x14ac:dyDescent="0.25">
      <c r="A55" s="288"/>
      <c r="B55" s="434" t="s">
        <v>342</v>
      </c>
      <c r="C55" s="437">
        <v>2</v>
      </c>
      <c r="D55" s="440">
        <v>800</v>
      </c>
      <c r="E55" s="423">
        <f t="shared" si="2"/>
        <v>1600</v>
      </c>
    </row>
    <row r="56" spans="1:5" ht="15" customHeight="1" x14ac:dyDescent="0.25">
      <c r="A56" s="288"/>
      <c r="B56" s="434" t="s">
        <v>338</v>
      </c>
      <c r="C56" s="437">
        <v>5</v>
      </c>
      <c r="D56" s="440">
        <v>193</v>
      </c>
      <c r="E56" s="423">
        <f t="shared" si="2"/>
        <v>965</v>
      </c>
    </row>
    <row r="57" spans="1:5" ht="15" customHeight="1" x14ac:dyDescent="0.25">
      <c r="A57" s="288"/>
      <c r="B57" s="434" t="s">
        <v>338</v>
      </c>
      <c r="C57" s="437">
        <v>5</v>
      </c>
      <c r="D57" s="440">
        <v>185</v>
      </c>
      <c r="E57" s="423">
        <f t="shared" si="2"/>
        <v>925</v>
      </c>
    </row>
    <row r="58" spans="1:5" ht="15" customHeight="1" x14ac:dyDescent="0.25">
      <c r="A58" s="288"/>
      <c r="B58" s="394" t="s">
        <v>343</v>
      </c>
      <c r="C58" s="395">
        <v>6</v>
      </c>
      <c r="D58" s="397">
        <v>280</v>
      </c>
      <c r="E58" s="423">
        <f t="shared" si="2"/>
        <v>1680</v>
      </c>
    </row>
    <row r="59" spans="1:5" ht="15" customHeight="1" x14ac:dyDescent="0.25">
      <c r="A59" s="288"/>
      <c r="B59" s="394" t="s">
        <v>344</v>
      </c>
      <c r="C59" s="395">
        <v>5</v>
      </c>
      <c r="D59" s="397">
        <v>139</v>
      </c>
      <c r="E59" s="423">
        <f t="shared" si="2"/>
        <v>695</v>
      </c>
    </row>
    <row r="60" spans="1:5" ht="15" customHeight="1" x14ac:dyDescent="0.25">
      <c r="A60" s="288"/>
      <c r="B60" s="394" t="s">
        <v>345</v>
      </c>
      <c r="C60" s="395">
        <v>1</v>
      </c>
      <c r="D60" s="397">
        <v>190</v>
      </c>
      <c r="E60" s="423">
        <f t="shared" si="2"/>
        <v>190</v>
      </c>
    </row>
    <row r="61" spans="1:5" ht="15" customHeight="1" x14ac:dyDescent="0.25">
      <c r="A61" s="288"/>
      <c r="B61" s="394" t="s">
        <v>321</v>
      </c>
      <c r="C61" s="395">
        <v>1</v>
      </c>
      <c r="D61" s="397">
        <v>630</v>
      </c>
      <c r="E61" s="423">
        <f t="shared" si="2"/>
        <v>630</v>
      </c>
    </row>
    <row r="62" spans="1:5" ht="15" customHeight="1" x14ac:dyDescent="0.25">
      <c r="A62" s="288"/>
      <c r="B62" s="394" t="s">
        <v>346</v>
      </c>
      <c r="C62" s="395">
        <v>1</v>
      </c>
      <c r="D62" s="397">
        <v>3400</v>
      </c>
      <c r="E62" s="423">
        <f t="shared" si="2"/>
        <v>3400</v>
      </c>
    </row>
    <row r="63" spans="1:5" ht="15" customHeight="1" x14ac:dyDescent="0.25">
      <c r="A63" s="288"/>
      <c r="B63" s="434" t="s">
        <v>347</v>
      </c>
      <c r="C63" s="437">
        <v>3</v>
      </c>
      <c r="D63" s="440">
        <v>1135</v>
      </c>
      <c r="E63" s="423">
        <f t="shared" si="2"/>
        <v>3405</v>
      </c>
    </row>
    <row r="64" spans="1:5" ht="15" customHeight="1" x14ac:dyDescent="0.25">
      <c r="A64" s="288"/>
      <c r="B64" s="434" t="s">
        <v>348</v>
      </c>
      <c r="C64" s="437">
        <v>4</v>
      </c>
      <c r="D64" s="440">
        <v>72.5</v>
      </c>
      <c r="E64" s="423">
        <f t="shared" si="2"/>
        <v>290</v>
      </c>
    </row>
    <row r="65" spans="1:5" ht="15" customHeight="1" x14ac:dyDescent="0.25">
      <c r="A65" s="288"/>
      <c r="B65" s="434" t="s">
        <v>349</v>
      </c>
      <c r="C65" s="437">
        <v>5</v>
      </c>
      <c r="D65" s="440">
        <v>115</v>
      </c>
      <c r="E65" s="423">
        <f t="shared" si="2"/>
        <v>575</v>
      </c>
    </row>
    <row r="66" spans="1:5" ht="15" customHeight="1" x14ac:dyDescent="0.25">
      <c r="A66" s="288"/>
      <c r="B66" s="434" t="s">
        <v>350</v>
      </c>
      <c r="C66" s="437">
        <v>5</v>
      </c>
      <c r="D66" s="440">
        <v>161</v>
      </c>
      <c r="E66" s="423">
        <f t="shared" si="2"/>
        <v>805</v>
      </c>
    </row>
    <row r="67" spans="1:5" ht="15" customHeight="1" x14ac:dyDescent="0.25">
      <c r="A67" s="288"/>
      <c r="B67" s="434" t="s">
        <v>349</v>
      </c>
      <c r="C67" s="437">
        <v>11</v>
      </c>
      <c r="D67" s="440">
        <v>50</v>
      </c>
      <c r="E67" s="423">
        <f t="shared" si="2"/>
        <v>550</v>
      </c>
    </row>
    <row r="68" spans="1:5" ht="15" customHeight="1" x14ac:dyDescent="0.25">
      <c r="A68" s="288"/>
      <c r="B68" s="434" t="s">
        <v>351</v>
      </c>
      <c r="C68" s="437">
        <v>10</v>
      </c>
      <c r="D68" s="440">
        <v>109</v>
      </c>
      <c r="E68" s="423">
        <f t="shared" si="2"/>
        <v>1090</v>
      </c>
    </row>
    <row r="69" spans="1:5" ht="15" customHeight="1" x14ac:dyDescent="0.25">
      <c r="A69" s="288"/>
      <c r="B69" s="434" t="s">
        <v>352</v>
      </c>
      <c r="C69" s="437">
        <v>8</v>
      </c>
      <c r="D69" s="440">
        <v>50</v>
      </c>
      <c r="E69" s="423">
        <f t="shared" si="2"/>
        <v>400</v>
      </c>
    </row>
    <row r="70" spans="1:5" ht="15" customHeight="1" x14ac:dyDescent="0.25">
      <c r="A70" s="288"/>
      <c r="B70" s="434" t="s">
        <v>347</v>
      </c>
      <c r="C70" s="437">
        <v>1</v>
      </c>
      <c r="D70" s="440">
        <v>360</v>
      </c>
      <c r="E70" s="423">
        <f t="shared" si="2"/>
        <v>360</v>
      </c>
    </row>
    <row r="71" spans="1:5" ht="15" customHeight="1" x14ac:dyDescent="0.25">
      <c r="A71" s="288"/>
      <c r="B71" s="434" t="s">
        <v>353</v>
      </c>
      <c r="C71" s="437">
        <v>4</v>
      </c>
      <c r="D71" s="440">
        <v>20</v>
      </c>
      <c r="E71" s="423">
        <f t="shared" si="2"/>
        <v>80</v>
      </c>
    </row>
    <row r="72" spans="1:5" ht="15" customHeight="1" x14ac:dyDescent="0.25">
      <c r="A72" s="288"/>
      <c r="B72" s="435" t="s">
        <v>354</v>
      </c>
      <c r="C72" s="438">
        <v>1</v>
      </c>
      <c r="D72" s="441">
        <v>600</v>
      </c>
      <c r="E72" s="423">
        <f t="shared" si="2"/>
        <v>600</v>
      </c>
    </row>
    <row r="73" spans="1:5" ht="15" customHeight="1" x14ac:dyDescent="0.25">
      <c r="A73" s="288"/>
      <c r="B73" s="435" t="s">
        <v>355</v>
      </c>
      <c r="C73" s="438">
        <v>1</v>
      </c>
      <c r="D73" s="441">
        <v>900</v>
      </c>
      <c r="E73" s="423">
        <f t="shared" si="2"/>
        <v>900</v>
      </c>
    </row>
    <row r="74" spans="1:5" ht="15" customHeight="1" x14ac:dyDescent="0.25">
      <c r="A74" s="288"/>
      <c r="B74" s="435" t="s">
        <v>356</v>
      </c>
      <c r="C74" s="438">
        <v>3</v>
      </c>
      <c r="D74" s="441">
        <v>1400</v>
      </c>
      <c r="E74" s="423">
        <f t="shared" si="2"/>
        <v>4200</v>
      </c>
    </row>
    <row r="75" spans="1:5" ht="15" customHeight="1" x14ac:dyDescent="0.25">
      <c r="A75" s="288"/>
      <c r="B75" s="435" t="s">
        <v>357</v>
      </c>
      <c r="C75" s="438">
        <v>6</v>
      </c>
      <c r="D75" s="441">
        <v>700</v>
      </c>
      <c r="E75" s="423">
        <f t="shared" si="2"/>
        <v>4200</v>
      </c>
    </row>
    <row r="76" spans="1:5" ht="15" customHeight="1" x14ac:dyDescent="0.25">
      <c r="A76" s="288"/>
      <c r="B76" s="435" t="s">
        <v>358</v>
      </c>
      <c r="C76" s="438">
        <v>1</v>
      </c>
      <c r="D76" s="441">
        <v>700</v>
      </c>
      <c r="E76" s="423">
        <f t="shared" si="2"/>
        <v>700</v>
      </c>
    </row>
    <row r="77" spans="1:5" ht="15" customHeight="1" x14ac:dyDescent="0.25">
      <c r="A77" s="288"/>
      <c r="B77" s="435" t="s">
        <v>359</v>
      </c>
      <c r="C77" s="438">
        <v>1</v>
      </c>
      <c r="D77" s="441">
        <v>1650</v>
      </c>
      <c r="E77" s="423">
        <f t="shared" si="2"/>
        <v>1650</v>
      </c>
    </row>
    <row r="78" spans="1:5" ht="15" customHeight="1" x14ac:dyDescent="0.25">
      <c r="A78" s="288"/>
      <c r="B78" s="435" t="s">
        <v>360</v>
      </c>
      <c r="C78" s="438">
        <v>3</v>
      </c>
      <c r="D78" s="441">
        <v>1700</v>
      </c>
      <c r="E78" s="423">
        <f t="shared" si="2"/>
        <v>5100</v>
      </c>
    </row>
    <row r="79" spans="1:5" ht="15" customHeight="1" x14ac:dyDescent="0.25">
      <c r="A79" s="288"/>
      <c r="B79" s="435" t="s">
        <v>361</v>
      </c>
      <c r="C79" s="438">
        <v>1</v>
      </c>
      <c r="D79" s="441">
        <v>340</v>
      </c>
      <c r="E79" s="423">
        <f t="shared" si="2"/>
        <v>340</v>
      </c>
    </row>
    <row r="80" spans="1:5" ht="15" customHeight="1" x14ac:dyDescent="0.25">
      <c r="A80" s="288"/>
      <c r="B80" s="435" t="s">
        <v>362</v>
      </c>
      <c r="C80" s="438">
        <v>20</v>
      </c>
      <c r="D80" s="441">
        <v>10</v>
      </c>
      <c r="E80" s="423">
        <f t="shared" si="2"/>
        <v>200</v>
      </c>
    </row>
    <row r="81" spans="1:5" ht="15" customHeight="1" x14ac:dyDescent="0.25">
      <c r="A81" s="288"/>
      <c r="B81" s="435" t="s">
        <v>363</v>
      </c>
      <c r="C81" s="438">
        <v>1</v>
      </c>
      <c r="D81" s="441">
        <v>160</v>
      </c>
      <c r="E81" s="423">
        <f t="shared" si="2"/>
        <v>160</v>
      </c>
    </row>
    <row r="82" spans="1:5" ht="15" customHeight="1" x14ac:dyDescent="0.25">
      <c r="A82" s="288"/>
      <c r="B82" s="435" t="s">
        <v>364</v>
      </c>
      <c r="C82" s="438">
        <v>1</v>
      </c>
      <c r="D82" s="441">
        <v>70</v>
      </c>
      <c r="E82" s="423">
        <f t="shared" si="2"/>
        <v>70</v>
      </c>
    </row>
    <row r="83" spans="1:5" ht="15" customHeight="1" x14ac:dyDescent="0.25">
      <c r="A83" s="288"/>
      <c r="B83" s="436" t="s">
        <v>365</v>
      </c>
      <c r="C83" s="439">
        <v>1</v>
      </c>
      <c r="D83" s="442">
        <v>110</v>
      </c>
      <c r="E83" s="423">
        <f t="shared" si="2"/>
        <v>110</v>
      </c>
    </row>
    <row r="84" spans="1:5" ht="15" customHeight="1" x14ac:dyDescent="0.25">
      <c r="A84" s="288"/>
      <c r="B84" s="436" t="s">
        <v>366</v>
      </c>
      <c r="C84" s="439">
        <v>1</v>
      </c>
      <c r="D84" s="442">
        <v>35</v>
      </c>
      <c r="E84" s="423">
        <f t="shared" si="2"/>
        <v>35</v>
      </c>
    </row>
    <row r="85" spans="1:5" ht="15" customHeight="1" x14ac:dyDescent="0.25">
      <c r="A85" s="288"/>
      <c r="B85" s="435" t="s">
        <v>367</v>
      </c>
      <c r="C85" s="438">
        <v>6</v>
      </c>
      <c r="D85" s="441">
        <v>840</v>
      </c>
      <c r="E85" s="423">
        <f t="shared" si="2"/>
        <v>5040</v>
      </c>
    </row>
    <row r="86" spans="1:5" ht="15" customHeight="1" x14ac:dyDescent="0.25">
      <c r="A86" s="288"/>
      <c r="B86" s="435" t="s">
        <v>368</v>
      </c>
      <c r="C86" s="438">
        <v>50</v>
      </c>
      <c r="D86" s="441">
        <v>12</v>
      </c>
      <c r="E86" s="423">
        <f t="shared" si="2"/>
        <v>600</v>
      </c>
    </row>
    <row r="87" spans="1:5" ht="15" customHeight="1" x14ac:dyDescent="0.25">
      <c r="A87" s="288"/>
      <c r="B87" s="394" t="s">
        <v>369</v>
      </c>
      <c r="C87" s="395">
        <v>1</v>
      </c>
      <c r="D87" s="397">
        <v>2100</v>
      </c>
      <c r="E87" s="423">
        <f t="shared" si="2"/>
        <v>2100</v>
      </c>
    </row>
    <row r="88" spans="1:5" ht="15" customHeight="1" x14ac:dyDescent="0.25">
      <c r="A88" s="288"/>
      <c r="B88" s="394" t="s">
        <v>370</v>
      </c>
      <c r="C88" s="395">
        <v>1</v>
      </c>
      <c r="D88" s="397">
        <v>1800</v>
      </c>
      <c r="E88" s="423">
        <f t="shared" ref="E88:E121" si="3">C88*D88</f>
        <v>1800</v>
      </c>
    </row>
    <row r="89" spans="1:5" ht="15" customHeight="1" x14ac:dyDescent="0.25">
      <c r="A89" s="288"/>
      <c r="B89" s="394" t="s">
        <v>371</v>
      </c>
      <c r="C89" s="395">
        <v>1</v>
      </c>
      <c r="D89" s="397">
        <v>2800</v>
      </c>
      <c r="E89" s="423">
        <f t="shared" si="3"/>
        <v>2800</v>
      </c>
    </row>
    <row r="90" spans="1:5" ht="15" customHeight="1" x14ac:dyDescent="0.25">
      <c r="A90" s="288"/>
      <c r="B90" s="394" t="s">
        <v>372</v>
      </c>
      <c r="C90" s="395">
        <v>3</v>
      </c>
      <c r="D90" s="397">
        <v>400</v>
      </c>
      <c r="E90" s="423">
        <f t="shared" si="3"/>
        <v>1200</v>
      </c>
    </row>
    <row r="91" spans="1:5" ht="15" customHeight="1" x14ac:dyDescent="0.25">
      <c r="A91" s="288"/>
      <c r="B91" s="394" t="s">
        <v>373</v>
      </c>
      <c r="C91" s="395">
        <v>10</v>
      </c>
      <c r="D91" s="397">
        <v>100</v>
      </c>
      <c r="E91" s="423">
        <f t="shared" si="3"/>
        <v>1000</v>
      </c>
    </row>
    <row r="92" spans="1:5" ht="16.5" x14ac:dyDescent="0.25">
      <c r="A92" s="288"/>
      <c r="B92" s="394" t="s">
        <v>374</v>
      </c>
      <c r="C92" s="395">
        <v>2</v>
      </c>
      <c r="D92" s="397">
        <v>280</v>
      </c>
      <c r="E92" s="423">
        <f t="shared" si="3"/>
        <v>560</v>
      </c>
    </row>
    <row r="93" spans="1:5" ht="15" customHeight="1" x14ac:dyDescent="0.25">
      <c r="A93" s="288"/>
      <c r="B93" s="394" t="s">
        <v>375</v>
      </c>
      <c r="C93" s="395">
        <v>50</v>
      </c>
      <c r="D93" s="397">
        <v>20</v>
      </c>
      <c r="E93" s="423">
        <f t="shared" si="3"/>
        <v>1000</v>
      </c>
    </row>
    <row r="94" spans="1:5" ht="15" customHeight="1" x14ac:dyDescent="0.25">
      <c r="A94" s="288"/>
      <c r="B94" s="394" t="s">
        <v>376</v>
      </c>
      <c r="C94" s="395">
        <v>80</v>
      </c>
      <c r="D94" s="397">
        <v>5</v>
      </c>
      <c r="E94" s="423">
        <f t="shared" si="3"/>
        <v>400</v>
      </c>
    </row>
    <row r="95" spans="1:5" ht="15" customHeight="1" x14ac:dyDescent="0.25">
      <c r="A95" s="288"/>
      <c r="B95" s="394" t="s">
        <v>377</v>
      </c>
      <c r="C95" s="395">
        <v>10</v>
      </c>
      <c r="D95" s="397">
        <v>120</v>
      </c>
      <c r="E95" s="423">
        <f t="shared" si="3"/>
        <v>1200</v>
      </c>
    </row>
    <row r="96" spans="1:5" ht="15" customHeight="1" x14ac:dyDescent="0.25">
      <c r="A96" s="288"/>
      <c r="B96" s="394" t="s">
        <v>378</v>
      </c>
      <c r="C96" s="395">
        <v>5</v>
      </c>
      <c r="D96" s="397">
        <v>260</v>
      </c>
      <c r="E96" s="423">
        <f t="shared" si="3"/>
        <v>1300</v>
      </c>
    </row>
    <row r="97" spans="1:5" ht="15" customHeight="1" x14ac:dyDescent="0.25">
      <c r="A97" s="288"/>
      <c r="B97" s="394" t="s">
        <v>379</v>
      </c>
      <c r="C97" s="395">
        <v>5</v>
      </c>
      <c r="D97" s="397">
        <v>300</v>
      </c>
      <c r="E97" s="423">
        <f t="shared" si="3"/>
        <v>1500</v>
      </c>
    </row>
    <row r="98" spans="1:5" ht="16.5" x14ac:dyDescent="0.25">
      <c r="A98" s="288"/>
      <c r="B98" s="394" t="s">
        <v>380</v>
      </c>
      <c r="C98" s="395">
        <v>5</v>
      </c>
      <c r="D98" s="397">
        <v>650</v>
      </c>
      <c r="E98" s="423">
        <f t="shared" si="3"/>
        <v>3250</v>
      </c>
    </row>
    <row r="99" spans="1:5" ht="16.5" x14ac:dyDescent="0.25">
      <c r="A99" s="288"/>
      <c r="B99" s="394" t="s">
        <v>381</v>
      </c>
      <c r="C99" s="395">
        <v>2</v>
      </c>
      <c r="D99" s="397">
        <v>240</v>
      </c>
      <c r="E99" s="423">
        <f t="shared" si="3"/>
        <v>480</v>
      </c>
    </row>
    <row r="100" spans="1:5" ht="16.5" x14ac:dyDescent="0.25">
      <c r="A100" s="288"/>
      <c r="B100" s="394" t="s">
        <v>382</v>
      </c>
      <c r="C100" s="395">
        <v>10</v>
      </c>
      <c r="D100" s="397">
        <v>60</v>
      </c>
      <c r="E100" s="423">
        <f t="shared" si="3"/>
        <v>600</v>
      </c>
    </row>
    <row r="101" spans="1:5" ht="16.5" x14ac:dyDescent="0.25">
      <c r="A101" s="288"/>
      <c r="B101" s="394" t="s">
        <v>383</v>
      </c>
      <c r="C101" s="395">
        <v>4</v>
      </c>
      <c r="D101" s="397">
        <v>95</v>
      </c>
      <c r="E101" s="423">
        <f t="shared" si="3"/>
        <v>380</v>
      </c>
    </row>
    <row r="102" spans="1:5" ht="16.5" x14ac:dyDescent="0.25">
      <c r="A102" s="288"/>
      <c r="B102" s="394" t="s">
        <v>384</v>
      </c>
      <c r="C102" s="395">
        <v>30</v>
      </c>
      <c r="D102" s="397">
        <v>50</v>
      </c>
      <c r="E102" s="423">
        <f t="shared" si="3"/>
        <v>1500</v>
      </c>
    </row>
    <row r="103" spans="1:5" ht="16.5" x14ac:dyDescent="0.25">
      <c r="A103" s="288"/>
      <c r="B103" s="394" t="s">
        <v>385</v>
      </c>
      <c r="C103" s="395">
        <v>10</v>
      </c>
      <c r="D103" s="397">
        <v>145</v>
      </c>
      <c r="E103" s="423">
        <f t="shared" si="3"/>
        <v>1450</v>
      </c>
    </row>
    <row r="104" spans="1:5" ht="66" x14ac:dyDescent="0.25">
      <c r="A104" s="288"/>
      <c r="B104" s="394" t="s">
        <v>386</v>
      </c>
      <c r="C104" s="395">
        <v>4</v>
      </c>
      <c r="D104" s="397">
        <v>1050</v>
      </c>
      <c r="E104" s="423">
        <f t="shared" si="3"/>
        <v>4200</v>
      </c>
    </row>
    <row r="105" spans="1:5" ht="66" x14ac:dyDescent="0.25">
      <c r="A105" s="288"/>
      <c r="B105" s="394" t="s">
        <v>387</v>
      </c>
      <c r="C105" s="395">
        <v>9</v>
      </c>
      <c r="D105" s="397">
        <v>950</v>
      </c>
      <c r="E105" s="423">
        <f t="shared" si="3"/>
        <v>8550</v>
      </c>
    </row>
    <row r="106" spans="1:5" ht="16.5" x14ac:dyDescent="0.25">
      <c r="A106" s="288"/>
      <c r="B106" s="394" t="s">
        <v>388</v>
      </c>
      <c r="C106" s="395">
        <v>1</v>
      </c>
      <c r="D106" s="397">
        <v>15960</v>
      </c>
      <c r="E106" s="423">
        <f t="shared" si="3"/>
        <v>15960</v>
      </c>
    </row>
    <row r="107" spans="1:5" ht="33" x14ac:dyDescent="0.25">
      <c r="A107" s="288"/>
      <c r="B107" s="394" t="s">
        <v>389</v>
      </c>
      <c r="C107" s="395">
        <v>2</v>
      </c>
      <c r="D107" s="397">
        <v>2300</v>
      </c>
      <c r="E107" s="423">
        <f t="shared" si="3"/>
        <v>4600</v>
      </c>
    </row>
    <row r="108" spans="1:5" ht="33" x14ac:dyDescent="0.25">
      <c r="A108" s="288"/>
      <c r="B108" s="394" t="s">
        <v>390</v>
      </c>
      <c r="C108" s="395">
        <v>1</v>
      </c>
      <c r="D108" s="397">
        <v>649</v>
      </c>
      <c r="E108" s="423">
        <f t="shared" si="3"/>
        <v>649</v>
      </c>
    </row>
    <row r="109" spans="1:5" ht="33" x14ac:dyDescent="0.25">
      <c r="A109" s="288"/>
      <c r="B109" s="394" t="s">
        <v>391</v>
      </c>
      <c r="C109" s="395">
        <v>1</v>
      </c>
      <c r="D109" s="397">
        <v>6242</v>
      </c>
      <c r="E109" s="423">
        <f t="shared" si="3"/>
        <v>6242</v>
      </c>
    </row>
    <row r="110" spans="1:5" ht="33" x14ac:dyDescent="0.25">
      <c r="A110" s="288"/>
      <c r="B110" s="394" t="s">
        <v>392</v>
      </c>
      <c r="C110" s="395">
        <v>2</v>
      </c>
      <c r="D110" s="397">
        <v>27</v>
      </c>
      <c r="E110" s="423">
        <f t="shared" si="3"/>
        <v>54</v>
      </c>
    </row>
    <row r="111" spans="1:5" ht="33" x14ac:dyDescent="0.25">
      <c r="A111" s="288"/>
      <c r="B111" s="394" t="s">
        <v>393</v>
      </c>
      <c r="C111" s="395">
        <v>2</v>
      </c>
      <c r="D111" s="397">
        <v>226</v>
      </c>
      <c r="E111" s="423">
        <f t="shared" si="3"/>
        <v>452</v>
      </c>
    </row>
    <row r="112" spans="1:5" ht="33" x14ac:dyDescent="0.25">
      <c r="A112" s="288"/>
      <c r="B112" s="394" t="s">
        <v>394</v>
      </c>
      <c r="C112" s="395">
        <v>1</v>
      </c>
      <c r="D112" s="397">
        <v>1050</v>
      </c>
      <c r="E112" s="423">
        <f t="shared" si="3"/>
        <v>1050</v>
      </c>
    </row>
    <row r="113" spans="1:5" ht="33" x14ac:dyDescent="0.25">
      <c r="A113" s="288"/>
      <c r="B113" s="394" t="s">
        <v>395</v>
      </c>
      <c r="C113" s="395">
        <v>1</v>
      </c>
      <c r="D113" s="397">
        <v>1037</v>
      </c>
      <c r="E113" s="423">
        <f t="shared" si="3"/>
        <v>1037</v>
      </c>
    </row>
    <row r="114" spans="1:5" ht="16.5" x14ac:dyDescent="0.25">
      <c r="A114" s="288"/>
      <c r="B114" s="394" t="s">
        <v>396</v>
      </c>
      <c r="C114" s="395">
        <v>1</v>
      </c>
      <c r="D114" s="397">
        <v>725</v>
      </c>
      <c r="E114" s="423">
        <f t="shared" si="3"/>
        <v>725</v>
      </c>
    </row>
    <row r="115" spans="1:5" ht="16.5" x14ac:dyDescent="0.25">
      <c r="A115" s="288"/>
      <c r="B115" s="394" t="s">
        <v>397</v>
      </c>
      <c r="C115" s="395">
        <v>5</v>
      </c>
      <c r="D115" s="397">
        <v>280</v>
      </c>
      <c r="E115" s="423">
        <f t="shared" si="3"/>
        <v>1400</v>
      </c>
    </row>
    <row r="116" spans="1:5" ht="16.5" x14ac:dyDescent="0.25">
      <c r="A116" s="288"/>
      <c r="B116" s="394" t="s">
        <v>398</v>
      </c>
      <c r="C116" s="395">
        <v>4</v>
      </c>
      <c r="D116" s="397">
        <v>145</v>
      </c>
      <c r="E116" s="423">
        <f t="shared" si="3"/>
        <v>580</v>
      </c>
    </row>
    <row r="117" spans="1:5" ht="49.5" x14ac:dyDescent="0.25">
      <c r="A117" s="288"/>
      <c r="B117" s="394" t="s">
        <v>399</v>
      </c>
      <c r="C117" s="395">
        <v>2</v>
      </c>
      <c r="D117" s="397">
        <v>250</v>
      </c>
      <c r="E117" s="423">
        <f t="shared" si="3"/>
        <v>500</v>
      </c>
    </row>
    <row r="118" spans="1:5" ht="82.5" x14ac:dyDescent="0.25">
      <c r="A118" s="288"/>
      <c r="B118" s="394" t="s">
        <v>400</v>
      </c>
      <c r="C118" s="395">
        <v>1</v>
      </c>
      <c r="D118" s="397">
        <v>11000</v>
      </c>
      <c r="E118" s="423">
        <f t="shared" si="3"/>
        <v>11000</v>
      </c>
    </row>
    <row r="119" spans="1:5" ht="16.5" x14ac:dyDescent="0.25">
      <c r="A119" s="288"/>
      <c r="B119" s="394" t="s">
        <v>401</v>
      </c>
      <c r="C119" s="395">
        <v>2</v>
      </c>
      <c r="D119" s="397">
        <v>630</v>
      </c>
      <c r="E119" s="423">
        <f t="shared" si="3"/>
        <v>1260</v>
      </c>
    </row>
    <row r="120" spans="1:5" ht="49.5" x14ac:dyDescent="0.25">
      <c r="A120" s="288"/>
      <c r="B120" s="394" t="s">
        <v>294</v>
      </c>
      <c r="C120" s="395">
        <v>8</v>
      </c>
      <c r="D120" s="397">
        <v>2963.25</v>
      </c>
      <c r="E120" s="423">
        <f t="shared" si="3"/>
        <v>23706</v>
      </c>
    </row>
    <row r="121" spans="1:5" ht="16.5" x14ac:dyDescent="0.25">
      <c r="A121" s="288"/>
      <c r="B121" s="394" t="s">
        <v>304</v>
      </c>
      <c r="C121" s="395">
        <v>3000</v>
      </c>
      <c r="D121" s="397">
        <v>50</v>
      </c>
      <c r="E121" s="423">
        <f t="shared" si="3"/>
        <v>150000</v>
      </c>
    </row>
    <row r="122" spans="1:5" ht="15.75" x14ac:dyDescent="0.25">
      <c r="A122" s="288"/>
      <c r="B122" s="416"/>
      <c r="C122" s="266"/>
      <c r="D122" s="266"/>
      <c r="E122" s="289"/>
    </row>
    <row r="123" spans="1:5" ht="15.75" x14ac:dyDescent="0.25">
      <c r="A123" s="288"/>
      <c r="B123" s="416"/>
      <c r="C123" s="266"/>
      <c r="D123" s="266"/>
      <c r="E123" s="289"/>
    </row>
    <row r="124" spans="1:5" ht="15.75" x14ac:dyDescent="0.25">
      <c r="A124" s="288"/>
      <c r="B124" s="416"/>
      <c r="C124" s="266"/>
      <c r="D124" s="266"/>
      <c r="E124" s="289"/>
    </row>
    <row r="125" spans="1:5" ht="15.75" x14ac:dyDescent="0.25">
      <c r="A125" s="288"/>
      <c r="B125" s="416"/>
      <c r="C125" s="266"/>
      <c r="D125" s="266"/>
      <c r="E125" s="289"/>
    </row>
    <row r="126" spans="1:5" ht="15.75" x14ac:dyDescent="0.25">
      <c r="A126" s="288"/>
      <c r="B126" s="416"/>
      <c r="C126" s="266"/>
      <c r="D126" s="266"/>
      <c r="E126" s="289"/>
    </row>
    <row r="127" spans="1:5" ht="15.75" x14ac:dyDescent="0.25">
      <c r="A127" s="288"/>
      <c r="B127" s="416"/>
      <c r="C127" s="266"/>
      <c r="D127" s="266"/>
      <c r="E127" s="289"/>
    </row>
    <row r="128" spans="1:5" ht="15.75" x14ac:dyDescent="0.25">
      <c r="A128" s="288"/>
      <c r="B128" s="416"/>
      <c r="C128" s="266"/>
      <c r="D128" s="266"/>
      <c r="E128" s="289"/>
    </row>
    <row r="129" spans="1:5" ht="15.75" x14ac:dyDescent="0.25">
      <c r="A129" s="288"/>
      <c r="B129" s="416"/>
      <c r="C129" s="266"/>
      <c r="D129" s="266"/>
      <c r="E129" s="289"/>
    </row>
    <row r="130" spans="1:5" ht="15.75" x14ac:dyDescent="0.25">
      <c r="A130" s="288"/>
      <c r="B130" s="416"/>
      <c r="C130" s="266"/>
      <c r="D130" s="266"/>
      <c r="E130" s="289"/>
    </row>
    <row r="131" spans="1:5" ht="15.75" x14ac:dyDescent="0.25">
      <c r="A131" s="288"/>
      <c r="B131" s="416"/>
      <c r="C131" s="266"/>
      <c r="D131" s="266"/>
      <c r="E131" s="289"/>
    </row>
    <row r="132" spans="1:5" ht="15.75" x14ac:dyDescent="0.25">
      <c r="A132" s="288"/>
      <c r="B132" s="416"/>
      <c r="C132" s="266"/>
      <c r="D132" s="266"/>
      <c r="E132" s="289"/>
    </row>
    <row r="133" spans="1:5" ht="15.75" x14ac:dyDescent="0.25">
      <c r="A133" s="288"/>
      <c r="B133" s="416"/>
      <c r="C133" s="266"/>
      <c r="D133" s="266"/>
      <c r="E133" s="289"/>
    </row>
    <row r="134" spans="1:5" ht="15.75" x14ac:dyDescent="0.25">
      <c r="A134" s="288"/>
      <c r="B134" s="416"/>
      <c r="C134" s="266"/>
      <c r="D134" s="266"/>
      <c r="E134" s="289"/>
    </row>
    <row r="135" spans="1:5" ht="15.75" x14ac:dyDescent="0.25">
      <c r="A135" s="288"/>
      <c r="B135" s="416"/>
      <c r="C135" s="266"/>
      <c r="D135" s="266"/>
      <c r="E135" s="289"/>
    </row>
    <row r="136" spans="1:5" ht="15.75" x14ac:dyDescent="0.25">
      <c r="A136" s="288"/>
      <c r="B136" s="416"/>
      <c r="C136" s="266"/>
      <c r="D136" s="266"/>
      <c r="E136" s="289"/>
    </row>
    <row r="137" spans="1:5" ht="15.75" x14ac:dyDescent="0.25">
      <c r="A137" s="288"/>
      <c r="B137" s="416"/>
      <c r="C137" s="266"/>
      <c r="D137" s="266"/>
      <c r="E137" s="289"/>
    </row>
    <row r="138" spans="1:5" ht="15.75" x14ac:dyDescent="0.25">
      <c r="A138" s="288"/>
      <c r="B138" s="416"/>
      <c r="C138" s="266"/>
      <c r="D138" s="266"/>
      <c r="E138" s="289"/>
    </row>
    <row r="139" spans="1:5" ht="15.75" x14ac:dyDescent="0.25">
      <c r="A139" s="288"/>
      <c r="B139" s="416"/>
      <c r="C139" s="266"/>
      <c r="D139" s="266"/>
      <c r="E139" s="289"/>
    </row>
    <row r="140" spans="1:5" ht="15.75" x14ac:dyDescent="0.25">
      <c r="A140" s="288"/>
      <c r="B140" s="416"/>
      <c r="C140" s="266"/>
      <c r="D140" s="266"/>
      <c r="E140" s="289"/>
    </row>
    <row r="141" spans="1:5" ht="15.75" x14ac:dyDescent="0.25">
      <c r="A141" s="288"/>
      <c r="B141" s="416"/>
      <c r="C141" s="266"/>
      <c r="D141" s="266"/>
      <c r="E141" s="289"/>
    </row>
    <row r="142" spans="1:5" ht="15.75" x14ac:dyDescent="0.25">
      <c r="A142" s="288"/>
      <c r="B142" s="416"/>
      <c r="C142" s="266"/>
      <c r="D142" s="266"/>
      <c r="E142" s="289"/>
    </row>
    <row r="143" spans="1:5" ht="15.75" x14ac:dyDescent="0.25">
      <c r="A143" s="288"/>
      <c r="B143" s="416"/>
      <c r="C143" s="266"/>
      <c r="D143" s="266"/>
      <c r="E143" s="289"/>
    </row>
    <row r="144" spans="1:5" ht="15.75" x14ac:dyDescent="0.25">
      <c r="A144" s="288"/>
      <c r="B144" s="416"/>
      <c r="C144" s="266"/>
      <c r="D144" s="266"/>
      <c r="E144" s="289"/>
    </row>
    <row r="145" spans="1:5" ht="15.75" x14ac:dyDescent="0.25">
      <c r="A145" s="288"/>
      <c r="B145" s="416"/>
      <c r="C145" s="266"/>
      <c r="D145" s="266"/>
      <c r="E145" s="289"/>
    </row>
    <row r="146" spans="1:5" ht="15.75" x14ac:dyDescent="0.25">
      <c r="A146" s="288"/>
      <c r="B146" s="416"/>
      <c r="C146" s="266"/>
      <c r="D146" s="266"/>
      <c r="E146" s="289"/>
    </row>
    <row r="147" spans="1:5" ht="15.75" x14ac:dyDescent="0.25">
      <c r="A147" s="288"/>
      <c r="B147" s="416"/>
      <c r="C147" s="266"/>
      <c r="D147" s="266"/>
      <c r="E147" s="289"/>
    </row>
    <row r="148" spans="1:5" ht="15.75" x14ac:dyDescent="0.25">
      <c r="A148" s="288"/>
      <c r="B148" s="416"/>
      <c r="C148" s="266"/>
      <c r="D148" s="266"/>
      <c r="E148" s="289"/>
    </row>
    <row r="149" spans="1:5" ht="15.75" x14ac:dyDescent="0.25">
      <c r="A149" s="288"/>
      <c r="B149" s="416"/>
      <c r="C149" s="266"/>
      <c r="D149" s="266"/>
      <c r="E149" s="289"/>
    </row>
    <row r="150" spans="1:5" ht="15.75" x14ac:dyDescent="0.25">
      <c r="A150" s="288"/>
      <c r="B150" s="416"/>
      <c r="C150" s="266"/>
      <c r="D150" s="266"/>
      <c r="E150" s="289"/>
    </row>
    <row r="151" spans="1:5" ht="15.75" x14ac:dyDescent="0.25">
      <c r="A151" s="288"/>
      <c r="B151" s="416"/>
      <c r="C151" s="266"/>
      <c r="D151" s="266"/>
      <c r="E151" s="289"/>
    </row>
    <row r="152" spans="1:5" ht="15.75" x14ac:dyDescent="0.25">
      <c r="A152" s="288"/>
      <c r="B152" s="416"/>
      <c r="C152" s="266"/>
      <c r="D152" s="266"/>
      <c r="E152" s="289"/>
    </row>
    <row r="153" spans="1:5" ht="15.75" x14ac:dyDescent="0.25">
      <c r="A153" s="288"/>
      <c r="B153" s="416"/>
      <c r="C153" s="266"/>
      <c r="D153" s="266"/>
      <c r="E153" s="289"/>
    </row>
    <row r="154" spans="1:5" ht="15.75" x14ac:dyDescent="0.25">
      <c r="A154" s="288"/>
      <c r="B154" s="416"/>
      <c r="C154" s="266"/>
      <c r="D154" s="266"/>
      <c r="E154" s="289"/>
    </row>
    <row r="155" spans="1:5" ht="15.75" x14ac:dyDescent="0.25">
      <c r="A155" s="288"/>
      <c r="B155" s="416"/>
      <c r="C155" s="266"/>
      <c r="D155" s="266"/>
      <c r="E155" s="289"/>
    </row>
    <row r="156" spans="1:5" ht="15.75" x14ac:dyDescent="0.25">
      <c r="A156" s="288"/>
      <c r="B156" s="416"/>
      <c r="C156" s="266"/>
      <c r="D156" s="266"/>
      <c r="E156" s="289"/>
    </row>
    <row r="157" spans="1:5" ht="15.75" x14ac:dyDescent="0.25">
      <c r="A157" s="288"/>
      <c r="B157" s="416"/>
      <c r="C157" s="266"/>
      <c r="D157" s="266"/>
      <c r="E157" s="289"/>
    </row>
    <row r="158" spans="1:5" ht="15.75" x14ac:dyDescent="0.25">
      <c r="A158" s="288"/>
      <c r="B158" s="416"/>
      <c r="C158" s="266"/>
      <c r="D158" s="266"/>
      <c r="E158" s="289"/>
    </row>
    <row r="159" spans="1:5" ht="15.75" x14ac:dyDescent="0.25">
      <c r="A159" s="288"/>
      <c r="B159" s="416"/>
      <c r="C159" s="266"/>
      <c r="D159" s="266"/>
      <c r="E159" s="289"/>
    </row>
    <row r="160" spans="1:5" ht="15.75" x14ac:dyDescent="0.25">
      <c r="A160" s="288"/>
      <c r="B160" s="416"/>
      <c r="C160" s="266"/>
      <c r="D160" s="266"/>
      <c r="E160" s="289"/>
    </row>
    <row r="161" spans="1:5" ht="15.75" x14ac:dyDescent="0.25">
      <c r="A161" s="288"/>
      <c r="B161" s="416"/>
      <c r="C161" s="266"/>
      <c r="D161" s="266"/>
      <c r="E161" s="289"/>
    </row>
    <row r="162" spans="1:5" ht="15.75" x14ac:dyDescent="0.25">
      <c r="A162" s="288"/>
      <c r="B162" s="416"/>
      <c r="C162" s="266"/>
      <c r="D162" s="266"/>
      <c r="E162" s="289"/>
    </row>
    <row r="163" spans="1:5" ht="15.75" x14ac:dyDescent="0.25">
      <c r="A163" s="288"/>
      <c r="B163" s="416"/>
      <c r="C163" s="266"/>
      <c r="D163" s="266"/>
      <c r="E163" s="289"/>
    </row>
    <row r="164" spans="1:5" ht="15.75" x14ac:dyDescent="0.25">
      <c r="A164" s="288"/>
      <c r="B164" s="416"/>
      <c r="C164" s="266"/>
      <c r="D164" s="267"/>
      <c r="E164" s="251"/>
    </row>
    <row r="165" spans="1:5" ht="15.75" x14ac:dyDescent="0.25">
      <c r="A165" s="288"/>
      <c r="B165" s="416"/>
      <c r="C165" s="266"/>
      <c r="D165" s="267"/>
      <c r="E165" s="251"/>
    </row>
    <row r="166" spans="1:5" ht="15.75" x14ac:dyDescent="0.25">
      <c r="A166" s="288"/>
      <c r="B166" s="424"/>
      <c r="C166" s="267"/>
      <c r="D166" s="267"/>
      <c r="E166" s="251"/>
    </row>
    <row r="167" spans="1:5" ht="15.75" x14ac:dyDescent="0.25">
      <c r="A167" s="288"/>
      <c r="B167" s="416"/>
      <c r="C167" s="266"/>
      <c r="D167" s="266"/>
      <c r="E167" s="418"/>
    </row>
    <row r="168" spans="1:5" ht="15.75" x14ac:dyDescent="0.25">
      <c r="A168" s="288"/>
      <c r="B168" s="416"/>
      <c r="C168" s="266"/>
      <c r="D168" s="266"/>
      <c r="E168" s="421"/>
    </row>
    <row r="169" spans="1:5" ht="15.75" x14ac:dyDescent="0.25">
      <c r="A169" s="288"/>
      <c r="B169" s="416"/>
      <c r="C169" s="266"/>
      <c r="D169" s="266"/>
      <c r="E169" s="418"/>
    </row>
    <row r="170" spans="1:5" ht="15.75" x14ac:dyDescent="0.25">
      <c r="A170" s="288"/>
      <c r="B170" s="416"/>
      <c r="C170" s="266"/>
      <c r="D170" s="266"/>
      <c r="E170" s="418"/>
    </row>
    <row r="171" spans="1:5" ht="15.75" x14ac:dyDescent="0.25">
      <c r="A171" s="288"/>
      <c r="B171" s="416"/>
      <c r="C171" s="266"/>
      <c r="D171" s="266"/>
      <c r="E171" s="418"/>
    </row>
    <row r="172" spans="1:5" ht="15.75" x14ac:dyDescent="0.25">
      <c r="A172" s="288"/>
      <c r="B172" s="416"/>
      <c r="C172" s="266"/>
      <c r="D172" s="266"/>
      <c r="E172" s="418"/>
    </row>
    <row r="173" spans="1:5" ht="15.75" x14ac:dyDescent="0.25">
      <c r="A173" s="288"/>
      <c r="B173" s="416"/>
      <c r="C173" s="266"/>
      <c r="D173" s="266"/>
      <c r="E173" s="418"/>
    </row>
    <row r="174" spans="1:5" ht="15.75" x14ac:dyDescent="0.25">
      <c r="A174" s="288"/>
      <c r="B174" s="416"/>
      <c r="C174" s="266"/>
      <c r="D174" s="266"/>
      <c r="E174" s="418"/>
    </row>
    <row r="175" spans="1:5" ht="15.75" x14ac:dyDescent="0.25">
      <c r="A175" s="288"/>
      <c r="B175" s="416"/>
      <c r="C175" s="266"/>
      <c r="D175" s="266"/>
      <c r="E175" s="417"/>
    </row>
    <row r="176" spans="1:5" ht="15.75" x14ac:dyDescent="0.25">
      <c r="A176" s="288"/>
      <c r="B176" s="416"/>
      <c r="C176" s="266"/>
      <c r="D176" s="266"/>
      <c r="E176" s="417"/>
    </row>
    <row r="177" spans="1:5" ht="15.75" x14ac:dyDescent="0.25">
      <c r="A177" s="288"/>
      <c r="B177" s="416"/>
      <c r="C177" s="266"/>
      <c r="D177" s="266"/>
      <c r="E177" s="261"/>
    </row>
    <row r="178" spans="1:5" ht="15.75" x14ac:dyDescent="0.25">
      <c r="A178" s="288"/>
      <c r="B178" s="416"/>
      <c r="C178" s="266"/>
      <c r="D178" s="266"/>
      <c r="E178" s="261"/>
    </row>
    <row r="179" spans="1:5" ht="15.75" x14ac:dyDescent="0.25">
      <c r="A179" s="288"/>
      <c r="B179" s="416"/>
      <c r="C179" s="266"/>
      <c r="D179" s="266"/>
      <c r="E179" s="261"/>
    </row>
    <row r="180" spans="1:5" ht="15.75" x14ac:dyDescent="0.25">
      <c r="A180" s="288"/>
      <c r="B180" s="416"/>
      <c r="C180" s="266"/>
      <c r="D180" s="266"/>
      <c r="E180" s="261"/>
    </row>
    <row r="181" spans="1:5" ht="15.75" x14ac:dyDescent="0.25">
      <c r="A181" s="288"/>
      <c r="B181" s="416"/>
      <c r="C181" s="266"/>
      <c r="D181" s="266"/>
      <c r="E181" s="261"/>
    </row>
    <row r="182" spans="1:5" ht="15.75" x14ac:dyDescent="0.25">
      <c r="A182" s="288"/>
      <c r="B182" s="416"/>
      <c r="C182" s="266"/>
      <c r="D182" s="266"/>
      <c r="E182" s="261"/>
    </row>
    <row r="183" spans="1:5" ht="15.75" x14ac:dyDescent="0.25">
      <c r="A183" s="288"/>
      <c r="B183" s="416"/>
      <c r="C183" s="266"/>
      <c r="D183" s="266"/>
      <c r="E183" s="261"/>
    </row>
    <row r="184" spans="1:5" ht="15.75" x14ac:dyDescent="0.25">
      <c r="A184" s="288"/>
      <c r="B184" s="416"/>
      <c r="C184" s="266"/>
      <c r="D184" s="266"/>
      <c r="E184" s="261"/>
    </row>
    <row r="185" spans="1:5" ht="15.75" x14ac:dyDescent="0.25">
      <c r="A185" s="288"/>
      <c r="B185" s="416"/>
      <c r="C185" s="266"/>
      <c r="D185" s="266"/>
      <c r="E185" s="261"/>
    </row>
    <row r="186" spans="1:5" ht="15.75" x14ac:dyDescent="0.25">
      <c r="A186" s="288"/>
      <c r="B186" s="416"/>
      <c r="C186" s="266"/>
      <c r="D186" s="266"/>
      <c r="E186" s="261"/>
    </row>
    <row r="187" spans="1:5" ht="15.75" x14ac:dyDescent="0.25">
      <c r="A187" s="288"/>
      <c r="B187" s="416"/>
      <c r="C187" s="266"/>
      <c r="D187" s="266"/>
      <c r="E187" s="418"/>
    </row>
    <row r="188" spans="1:5" ht="15.75" x14ac:dyDescent="0.25">
      <c r="A188" s="288"/>
      <c r="B188" s="416"/>
      <c r="C188" s="266"/>
      <c r="D188" s="266"/>
      <c r="E188" s="418"/>
    </row>
    <row r="189" spans="1:5" ht="15.75" x14ac:dyDescent="0.25">
      <c r="A189" s="288"/>
      <c r="B189" s="416"/>
      <c r="C189" s="266"/>
      <c r="D189" s="266"/>
      <c r="E189" s="418"/>
    </row>
    <row r="190" spans="1:5" ht="15.75" x14ac:dyDescent="0.25">
      <c r="A190" s="288"/>
      <c r="B190" s="416"/>
      <c r="C190" s="266"/>
      <c r="D190" s="266"/>
      <c r="E190" s="418"/>
    </row>
    <row r="191" spans="1:5" ht="15.75" x14ac:dyDescent="0.25">
      <c r="A191" s="288"/>
      <c r="B191" s="416"/>
      <c r="C191" s="266"/>
      <c r="D191" s="266"/>
      <c r="E191" s="418"/>
    </row>
    <row r="192" spans="1:5" ht="15.75" x14ac:dyDescent="0.25">
      <c r="A192" s="288"/>
      <c r="B192" s="416"/>
      <c r="C192" s="266"/>
      <c r="D192" s="266"/>
      <c r="E192" s="418"/>
    </row>
    <row r="193" spans="1:5" ht="15.75" x14ac:dyDescent="0.25">
      <c r="A193" s="288"/>
      <c r="B193" s="419"/>
      <c r="C193" s="266"/>
      <c r="D193" s="266"/>
      <c r="E193" s="418"/>
    </row>
    <row r="194" spans="1:5" ht="15.75" x14ac:dyDescent="0.25">
      <c r="A194" s="288"/>
      <c r="B194" s="290"/>
      <c r="C194" s="266"/>
      <c r="D194" s="266"/>
      <c r="E194" s="418"/>
    </row>
    <row r="195" spans="1:5" ht="15.75" x14ac:dyDescent="0.25">
      <c r="A195" s="288"/>
      <c r="B195" s="416"/>
      <c r="C195" s="266"/>
      <c r="D195" s="266"/>
      <c r="E195" s="418"/>
    </row>
    <row r="196" spans="1:5" ht="15.75" x14ac:dyDescent="0.25">
      <c r="A196" s="288"/>
      <c r="B196" s="416"/>
      <c r="C196" s="266"/>
      <c r="D196" s="266"/>
      <c r="E196" s="418"/>
    </row>
    <row r="197" spans="1:5" ht="15.75" x14ac:dyDescent="0.25">
      <c r="A197" s="288"/>
      <c r="B197" s="416"/>
      <c r="C197" s="266"/>
      <c r="D197" s="266"/>
      <c r="E197" s="418"/>
    </row>
    <row r="198" spans="1:5" ht="15.75" x14ac:dyDescent="0.25">
      <c r="A198" s="288"/>
      <c r="B198" s="416"/>
      <c r="C198" s="266"/>
      <c r="D198" s="266"/>
      <c r="E198" s="418"/>
    </row>
    <row r="199" spans="1:5" ht="15.75" x14ac:dyDescent="0.25">
      <c r="A199" s="288"/>
      <c r="B199" s="416"/>
      <c r="C199" s="266"/>
      <c r="D199" s="266"/>
      <c r="E199" s="418"/>
    </row>
    <row r="200" spans="1:5" ht="15.75" x14ac:dyDescent="0.25">
      <c r="A200" s="288"/>
      <c r="B200" s="416"/>
      <c r="C200" s="266"/>
      <c r="D200" s="266"/>
      <c r="E200" s="418"/>
    </row>
    <row r="201" spans="1:5" ht="15.75" x14ac:dyDescent="0.25">
      <c r="A201" s="288"/>
      <c r="B201" s="416"/>
      <c r="C201" s="266"/>
      <c r="D201" s="266"/>
      <c r="E201" s="418"/>
    </row>
    <row r="202" spans="1:5" ht="15.75" x14ac:dyDescent="0.25">
      <c r="A202" s="288"/>
      <c r="B202" s="416"/>
      <c r="C202" s="266"/>
      <c r="D202" s="266"/>
      <c r="E202" s="418"/>
    </row>
    <row r="203" spans="1:5" ht="15.75" x14ac:dyDescent="0.25">
      <c r="A203" s="288"/>
      <c r="B203" s="416"/>
      <c r="C203" s="266"/>
      <c r="D203" s="266"/>
      <c r="E203" s="418"/>
    </row>
    <row r="204" spans="1:5" ht="15.75" x14ac:dyDescent="0.25">
      <c r="A204" s="288"/>
      <c r="B204" s="416"/>
      <c r="C204" s="266"/>
      <c r="D204" s="266"/>
      <c r="E204" s="418"/>
    </row>
    <row r="205" spans="1:5" ht="15.75" x14ac:dyDescent="0.25">
      <c r="A205" s="288"/>
      <c r="B205" s="416"/>
      <c r="C205" s="266"/>
      <c r="D205" s="266"/>
      <c r="E205" s="418"/>
    </row>
    <row r="206" spans="1:5" ht="15.75" x14ac:dyDescent="0.25">
      <c r="A206" s="288"/>
      <c r="B206" s="416"/>
      <c r="C206" s="266"/>
      <c r="D206" s="266"/>
      <c r="E206" s="418"/>
    </row>
    <row r="207" spans="1:5" ht="15.75" x14ac:dyDescent="0.25">
      <c r="A207" s="288"/>
      <c r="B207" s="416"/>
      <c r="C207" s="266"/>
      <c r="D207" s="266"/>
      <c r="E207" s="420"/>
    </row>
    <row r="208" spans="1:5" ht="15.75" x14ac:dyDescent="0.25">
      <c r="A208" s="288"/>
      <c r="B208" s="419"/>
      <c r="C208" s="266"/>
      <c r="D208" s="266"/>
      <c r="E208" s="420"/>
    </row>
    <row r="209" spans="1:5" ht="15.75" x14ac:dyDescent="0.25">
      <c r="A209" s="288"/>
      <c r="B209" s="419"/>
      <c r="C209" s="266"/>
      <c r="D209" s="266"/>
      <c r="E209" s="4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E232"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6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09.06.2020 "36-ос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6"/>
    </row>
    <row r="3" spans="1:5" x14ac:dyDescent="0.25">
      <c r="A3" s="667" t="s">
        <v>130</v>
      </c>
      <c r="B3" s="667"/>
      <c r="C3" s="667"/>
      <c r="D3" s="667"/>
      <c r="E3" s="667"/>
    </row>
    <row r="4" spans="1:5" ht="13.5" customHeight="1" x14ac:dyDescent="0.25">
      <c r="A4" s="668" t="s">
        <v>154</v>
      </c>
      <c r="B4" s="668"/>
      <c r="C4" s="668"/>
      <c r="D4" s="668"/>
      <c r="E4" s="668"/>
    </row>
    <row r="5" spans="1:5" ht="60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677" t="s">
        <v>156</v>
      </c>
      <c r="B7" s="675" t="s">
        <v>157</v>
      </c>
      <c r="C7" s="669" t="s">
        <v>136</v>
      </c>
      <c r="D7" s="670"/>
      <c r="E7" s="671"/>
    </row>
    <row r="8" spans="1:5" ht="14.45" customHeight="1" x14ac:dyDescent="0.25">
      <c r="A8" s="678"/>
      <c r="B8" s="676"/>
      <c r="C8" s="672" t="s">
        <v>137</v>
      </c>
      <c r="D8" s="673"/>
      <c r="E8" s="674"/>
    </row>
    <row r="9" spans="1:5" ht="12" customHeight="1" x14ac:dyDescent="0.25">
      <c r="A9" s="678"/>
      <c r="B9" s="676"/>
      <c r="C9" s="109" t="s">
        <v>144</v>
      </c>
      <c r="D9" s="135" t="s">
        <v>138</v>
      </c>
      <c r="E9" s="236">
        <f>'патриотика0,31'!D25</f>
        <v>1.736</v>
      </c>
    </row>
    <row r="10" spans="1:5" ht="12" customHeight="1" x14ac:dyDescent="0.25">
      <c r="A10" s="678"/>
      <c r="B10" s="676"/>
      <c r="C10" s="109" t="s">
        <v>97</v>
      </c>
      <c r="D10" s="136" t="s">
        <v>138</v>
      </c>
      <c r="E10" s="236">
        <f>'патриотика0,31'!D24</f>
        <v>0.31</v>
      </c>
    </row>
    <row r="11" spans="1:5" ht="12" customHeight="1" x14ac:dyDescent="0.25">
      <c r="A11" s="678"/>
      <c r="B11" s="676"/>
      <c r="C11" s="660" t="s">
        <v>148</v>
      </c>
      <c r="D11" s="661"/>
      <c r="E11" s="662"/>
    </row>
    <row r="12" spans="1:5" ht="40.15" customHeight="1" x14ac:dyDescent="0.25">
      <c r="A12" s="678"/>
      <c r="B12" s="676"/>
      <c r="C12" s="121" t="s">
        <v>202</v>
      </c>
      <c r="D12" s="101" t="s">
        <v>39</v>
      </c>
      <c r="E12" s="235">
        <f>'патриотика0,31'!E46</f>
        <v>0.31</v>
      </c>
    </row>
    <row r="13" spans="1:5" ht="25.5" customHeight="1" x14ac:dyDescent="0.25">
      <c r="A13" s="678"/>
      <c r="B13" s="676"/>
      <c r="C13" s="121" t="s">
        <v>203</v>
      </c>
      <c r="D13" s="101" t="s">
        <v>39</v>
      </c>
      <c r="E13" s="235">
        <f>'патриотика0,31'!E47</f>
        <v>0.31</v>
      </c>
    </row>
    <row r="14" spans="1:5" ht="22.9" customHeight="1" x14ac:dyDescent="0.25">
      <c r="A14" s="678"/>
      <c r="B14" s="676"/>
      <c r="C14" s="121" t="s">
        <v>204</v>
      </c>
      <c r="D14" s="101" t="s">
        <v>39</v>
      </c>
      <c r="E14" s="235">
        <f>'патриотика0,31'!E48</f>
        <v>0.31</v>
      </c>
    </row>
    <row r="15" spans="1:5" ht="27" customHeight="1" x14ac:dyDescent="0.25">
      <c r="A15" s="678"/>
      <c r="B15" s="676"/>
      <c r="C15" s="663" t="s">
        <v>149</v>
      </c>
      <c r="D15" s="664"/>
      <c r="E15" s="665"/>
    </row>
    <row r="16" spans="1:5" ht="30" hidden="1" customHeight="1" x14ac:dyDescent="0.25">
      <c r="A16" s="678"/>
      <c r="B16" s="676"/>
      <c r="C16" s="131" t="str">
        <f>'патриотика0,31'!A56</f>
        <v>Участие команды ВПО Северо-Енисейского района в краевом сборе-конкурсе курсантов военно-патриотических объединений "Слет Патриотов-2020" (Манский район)</v>
      </c>
      <c r="D16" s="101"/>
      <c r="E16" s="91"/>
    </row>
    <row r="17" spans="1:5" ht="12" hidden="1" customHeight="1" x14ac:dyDescent="0.25">
      <c r="A17" s="678"/>
      <c r="B17" s="676"/>
      <c r="C17" s="131" t="str">
        <f>'патриотика0,31'!A57</f>
        <v>Проезд детей</v>
      </c>
      <c r="D17" s="216" t="s">
        <v>88</v>
      </c>
      <c r="E17" s="91">
        <f>'патриотика0,31'!E57</f>
        <v>6</v>
      </c>
    </row>
    <row r="18" spans="1:5" ht="12" hidden="1" customHeight="1" x14ac:dyDescent="0.25">
      <c r="A18" s="678"/>
      <c r="B18" s="676"/>
      <c r="C18" s="131" t="str">
        <f>'патриотика0,31'!A58</f>
        <v xml:space="preserve">Военно-спортивная игра «Сибирский щит: Орленок». Участие в Зональном этапе. </v>
      </c>
      <c r="D18" s="246" t="s">
        <v>88</v>
      </c>
      <c r="E18" s="91">
        <f>'патриотика0,31'!E58</f>
        <v>0</v>
      </c>
    </row>
    <row r="19" spans="1:5" ht="12" hidden="1" customHeight="1" x14ac:dyDescent="0.25">
      <c r="A19" s="678"/>
      <c r="B19" s="676"/>
      <c r="C19" s="131" t="str">
        <f>'патриотика0,31'!A59</f>
        <v>Суточные детей 10</v>
      </c>
      <c r="D19" s="246" t="s">
        <v>88</v>
      </c>
      <c r="E19" s="91">
        <f>'патриотика0,31'!E59</f>
        <v>0</v>
      </c>
    </row>
    <row r="20" spans="1:5" ht="12" hidden="1" customHeight="1" x14ac:dyDescent="0.25">
      <c r="A20" s="678"/>
      <c r="B20" s="676"/>
      <c r="C20" s="131" t="str">
        <f>'патриотика0,31'!A60</f>
        <v>Участие подростков, участников ВПК, в сдаче на право ношения спецжетона КРОО «Ветераны Спецназа» г. Красноярск</v>
      </c>
      <c r="D20" s="246" t="s">
        <v>88</v>
      </c>
      <c r="E20" s="91">
        <f>'патриотика0,31'!E60</f>
        <v>0</v>
      </c>
    </row>
    <row r="21" spans="1:5" ht="12" customHeight="1" x14ac:dyDescent="0.25">
      <c r="A21" s="678"/>
      <c r="B21" s="676"/>
      <c r="C21" s="131" t="str">
        <f>'патриотика0,31'!A61</f>
        <v>Проезд детей</v>
      </c>
      <c r="D21" s="246" t="s">
        <v>88</v>
      </c>
      <c r="E21" s="91">
        <f>'патриотика0,31'!E61</f>
        <v>20</v>
      </c>
    </row>
    <row r="22" spans="1:5" ht="12" hidden="1" customHeight="1" x14ac:dyDescent="0.25">
      <c r="A22" s="678"/>
      <c r="B22" s="676"/>
      <c r="C22" s="131" t="str">
        <f>'патриотика0,31'!A62</f>
        <v>Проживание детей 2 детей</v>
      </c>
      <c r="D22" s="246" t="s">
        <v>88</v>
      </c>
      <c r="E22" s="91">
        <f>'патриотика0,31'!E62</f>
        <v>40</v>
      </c>
    </row>
    <row r="23" spans="1:5" ht="12" hidden="1" customHeight="1" x14ac:dyDescent="0.25">
      <c r="A23" s="678"/>
      <c r="B23" s="676"/>
      <c r="C23" s="131" t="str">
        <f>'патриотика0,31'!A63</f>
        <v>Суточные детей 2</v>
      </c>
      <c r="D23" s="246" t="s">
        <v>88</v>
      </c>
      <c r="E23" s="91">
        <f>'патриотика0,31'!E63</f>
        <v>40</v>
      </c>
    </row>
    <row r="24" spans="1:5" ht="12" hidden="1" customHeight="1" x14ac:dyDescent="0.25">
      <c r="A24" s="678"/>
      <c r="B24" s="676"/>
      <c r="C24" s="131" t="str">
        <f>'патриотика0,31'!A64</f>
        <v>Форма юнармейцев комплект</v>
      </c>
      <c r="D24" s="246" t="s">
        <v>88</v>
      </c>
      <c r="E24" s="91">
        <f>'патриотика0,31'!E64</f>
        <v>0</v>
      </c>
    </row>
    <row r="25" spans="1:5" ht="12" customHeight="1" x14ac:dyDescent="0.25">
      <c r="A25" s="678"/>
      <c r="B25" s="676"/>
      <c r="C25" s="131" t="str">
        <f>'патриотика0,31'!A65</f>
        <v>значок</v>
      </c>
      <c r="D25" s="246" t="s">
        <v>88</v>
      </c>
      <c r="E25" s="91">
        <f>'патриотика0,31'!E65</f>
        <v>12</v>
      </c>
    </row>
    <row r="26" spans="1:5" ht="12" customHeight="1" x14ac:dyDescent="0.25">
      <c r="A26" s="678"/>
      <c r="B26" s="676"/>
      <c r="C26" s="131" t="str">
        <f>'патриотика0,31'!A66</f>
        <v>ремень</v>
      </c>
      <c r="D26" s="246" t="s">
        <v>88</v>
      </c>
      <c r="E26" s="91">
        <f>'патриотика0,31'!E66</f>
        <v>12</v>
      </c>
    </row>
    <row r="27" spans="1:5" ht="12" customHeight="1" x14ac:dyDescent="0.25">
      <c r="A27" s="678"/>
      <c r="B27" s="676"/>
      <c r="C27" s="131" t="str">
        <f>'патриотика0,31'!A67</f>
        <v>берет</v>
      </c>
      <c r="D27" s="246" t="s">
        <v>88</v>
      </c>
      <c r="E27" s="91">
        <f>'патриотика0,31'!E67</f>
        <v>12</v>
      </c>
    </row>
    <row r="28" spans="1:5" ht="12" customHeight="1" x14ac:dyDescent="0.25">
      <c r="A28" s="678"/>
      <c r="B28" s="676"/>
      <c r="C28" s="131" t="str">
        <f>'патриотика0,31'!A68</f>
        <v>берцы</v>
      </c>
      <c r="D28" s="246" t="s">
        <v>88</v>
      </c>
      <c r="E28" s="91">
        <f>'патриотика0,31'!E68</f>
        <v>12</v>
      </c>
    </row>
    <row r="29" spans="1:5" ht="12" customHeight="1" x14ac:dyDescent="0.25">
      <c r="A29" s="678"/>
      <c r="B29" s="676"/>
      <c r="C29" s="131" t="str">
        <f>'патриотика0,31'!A69</f>
        <v>Шапка-ушанка</v>
      </c>
      <c r="D29" s="246" t="s">
        <v>88</v>
      </c>
      <c r="E29" s="91">
        <f>'патриотика0,31'!E69</f>
        <v>12</v>
      </c>
    </row>
    <row r="30" spans="1:5" ht="12" customHeight="1" x14ac:dyDescent="0.25">
      <c r="A30" s="678"/>
      <c r="B30" s="676"/>
      <c r="C30" s="131" t="str">
        <f>'патриотика0,31'!A70</f>
        <v>Толстовка</v>
      </c>
      <c r="D30" s="246" t="s">
        <v>88</v>
      </c>
      <c r="E30" s="91">
        <f>'патриотика0,31'!E70</f>
        <v>12</v>
      </c>
    </row>
    <row r="31" spans="1:5" ht="12" hidden="1" customHeight="1" x14ac:dyDescent="0.25">
      <c r="A31" s="678"/>
      <c r="B31" s="676"/>
      <c r="C31" s="131" t="str">
        <f>'патриотика0,31'!A71</f>
        <v>Куртка зимняя</v>
      </c>
      <c r="D31" s="246" t="s">
        <v>88</v>
      </c>
      <c r="E31" s="91">
        <f>'патриотика0,31'!E71</f>
        <v>12</v>
      </c>
    </row>
    <row r="32" spans="1:5" ht="12" customHeight="1" x14ac:dyDescent="0.25">
      <c r="A32" s="678"/>
      <c r="B32" s="676"/>
      <c r="C32" s="131" t="str">
        <f>'патриотика0,31'!A72</f>
        <v>Рубашка поло</v>
      </c>
      <c r="D32" s="246" t="s">
        <v>88</v>
      </c>
      <c r="E32" s="91">
        <f>'патриотика0,31'!E72</f>
        <v>12</v>
      </c>
    </row>
    <row r="33" spans="1:5" ht="12" customHeight="1" x14ac:dyDescent="0.25">
      <c r="A33" s="678"/>
      <c r="B33" s="676"/>
      <c r="C33" s="131" t="str">
        <f>'патриотика0,31'!A73</f>
        <v>Куртка демисезонная</v>
      </c>
      <c r="D33" s="246" t="s">
        <v>88</v>
      </c>
      <c r="E33" s="91">
        <f>'патриотика0,31'!E73</f>
        <v>12</v>
      </c>
    </row>
    <row r="34" spans="1:5" ht="12" hidden="1" customHeight="1" x14ac:dyDescent="0.25">
      <c r="A34" s="678"/>
      <c r="B34" s="676"/>
      <c r="C34" s="131" t="str">
        <f>'патриотика0,31'!A74</f>
        <v>Брюки</v>
      </c>
      <c r="D34" s="246" t="s">
        <v>88</v>
      </c>
      <c r="E34" s="91">
        <f>'патриотика0,31'!E74</f>
        <v>11</v>
      </c>
    </row>
    <row r="35" spans="1:5" ht="12" customHeight="1" x14ac:dyDescent="0.25">
      <c r="A35" s="678"/>
      <c r="B35" s="676"/>
      <c r="C35" s="131" t="str">
        <f>'патриотика0,31'!A75</f>
        <v>Брюки</v>
      </c>
      <c r="D35" s="246" t="s">
        <v>88</v>
      </c>
      <c r="E35" s="91">
        <f>'патриотика0,31'!E75</f>
        <v>1</v>
      </c>
    </row>
    <row r="36" spans="1:5" ht="12" customHeight="1" x14ac:dyDescent="0.25">
      <c r="A36" s="678"/>
      <c r="B36" s="676"/>
      <c r="C36" s="131" t="str">
        <f>'патриотика0,31'!A76</f>
        <v>Расходные материалы к мероприятиям</v>
      </c>
      <c r="D36" s="246" t="s">
        <v>88</v>
      </c>
      <c r="E36" s="91">
        <f>'патриотика0,31'!E76</f>
        <v>1</v>
      </c>
    </row>
    <row r="37" spans="1:5" ht="12" customHeight="1" x14ac:dyDescent="0.25">
      <c r="A37" s="678"/>
      <c r="B37" s="676"/>
      <c r="C37" s="131" t="str">
        <f>'патриотика0,31'!A77</f>
        <v>Мастерская по изготовлению военно-спортивного инвентаря</v>
      </c>
      <c r="D37" s="246" t="s">
        <v>88</v>
      </c>
      <c r="E37" s="91">
        <f>'патриотика0,31'!E77</f>
        <v>0</v>
      </c>
    </row>
    <row r="38" spans="1:5" ht="12" hidden="1" customHeight="1" x14ac:dyDescent="0.25">
      <c r="A38" s="678"/>
      <c r="B38" s="676"/>
      <c r="C38" s="131" t="str">
        <f>'патриотика0,31'!A78</f>
        <v>фанера 10мм</v>
      </c>
      <c r="D38" s="246" t="s">
        <v>88</v>
      </c>
      <c r="E38" s="91">
        <f>'патриотика0,31'!E78</f>
        <v>4</v>
      </c>
    </row>
    <row r="39" spans="1:5" ht="12" customHeight="1" x14ac:dyDescent="0.25">
      <c r="A39" s="678"/>
      <c r="B39" s="676"/>
      <c r="C39" s="131" t="str">
        <f>'патриотика0,31'!A79</f>
        <v>фанера 25мм</v>
      </c>
      <c r="D39" s="246" t="s">
        <v>88</v>
      </c>
      <c r="E39" s="91">
        <f>'патриотика0,31'!E79</f>
        <v>2</v>
      </c>
    </row>
    <row r="40" spans="1:5" ht="12" customHeight="1" x14ac:dyDescent="0.25">
      <c r="A40" s="678"/>
      <c r="B40" s="676"/>
      <c r="C40" s="131" t="str">
        <f>'патриотика0,31'!A80</f>
        <v>труба полипропилен</v>
      </c>
      <c r="D40" s="246" t="s">
        <v>88</v>
      </c>
      <c r="E40" s="91">
        <f>'патриотика0,31'!E80</f>
        <v>30</v>
      </c>
    </row>
    <row r="41" spans="1:5" ht="12" customHeight="1" x14ac:dyDescent="0.25">
      <c r="A41" s="678"/>
      <c r="B41" s="676"/>
      <c r="C41" s="131" t="str">
        <f>'патриотика0,31'!A81</f>
        <v>утеплитель для трубы</v>
      </c>
      <c r="D41" s="246" t="s">
        <v>88</v>
      </c>
      <c r="E41" s="91">
        <f>'патриотика0,31'!E81</f>
        <v>30</v>
      </c>
    </row>
    <row r="42" spans="1:5" ht="12" hidden="1" customHeight="1" x14ac:dyDescent="0.25">
      <c r="A42" s="678"/>
      <c r="B42" s="676"/>
      <c r="C42" s="131" t="str">
        <f>'патриотика0,31'!A82</f>
        <v>Клуб танко-модельного спорта "Прорыв"</v>
      </c>
      <c r="D42" s="246" t="s">
        <v>88</v>
      </c>
      <c r="E42" s="91">
        <f>'патриотика0,31'!E82</f>
        <v>0</v>
      </c>
    </row>
    <row r="43" spans="1:5" ht="12" customHeight="1" x14ac:dyDescent="0.25">
      <c r="A43" s="678"/>
      <c r="B43" s="676"/>
      <c r="C43" s="131" t="str">
        <f>'патриотика0,31'!A83</f>
        <v>фанера 10мм</v>
      </c>
      <c r="D43" s="246" t="s">
        <v>88</v>
      </c>
      <c r="E43" s="91">
        <f>'патриотика0,31'!E83</f>
        <v>4</v>
      </c>
    </row>
    <row r="44" spans="1:5" ht="12" customHeight="1" x14ac:dyDescent="0.25">
      <c r="A44" s="678"/>
      <c r="B44" s="676"/>
      <c r="C44" s="131" t="str">
        <f>'патриотика0,31'!A105</f>
        <v>материалы для проектов</v>
      </c>
      <c r="D44" s="246" t="s">
        <v>126</v>
      </c>
      <c r="E44" s="91">
        <f>'патриотика0,31'!E105</f>
        <v>1</v>
      </c>
    </row>
    <row r="45" spans="1:5" ht="12" hidden="1" customHeight="1" x14ac:dyDescent="0.25">
      <c r="A45" s="678"/>
      <c r="B45" s="676"/>
      <c r="C45" s="131" t="e">
        <f>'патриотика0,31'!#REF!</f>
        <v>#REF!</v>
      </c>
      <c r="D45" s="246" t="s">
        <v>88</v>
      </c>
      <c r="E45" s="91" t="e">
        <f>'патриотика0,31'!#REF!</f>
        <v>#REF!</v>
      </c>
    </row>
    <row r="46" spans="1:5" ht="12" hidden="1" customHeight="1" x14ac:dyDescent="0.25">
      <c r="A46" s="678"/>
      <c r="B46" s="676"/>
      <c r="C46" s="131">
        <f>'патриотика0,31'!A98</f>
        <v>0</v>
      </c>
      <c r="D46" s="246" t="s">
        <v>88</v>
      </c>
      <c r="E46" s="263"/>
    </row>
    <row r="47" spans="1:5" ht="12" hidden="1" customHeight="1" x14ac:dyDescent="0.25">
      <c r="A47" s="678"/>
      <c r="B47" s="676"/>
      <c r="C47" s="131">
        <f>'патриотика0,31'!A99</f>
        <v>0</v>
      </c>
      <c r="D47" s="246" t="s">
        <v>88</v>
      </c>
      <c r="E47" s="263"/>
    </row>
    <row r="48" spans="1:5" ht="12" hidden="1" customHeight="1" x14ac:dyDescent="0.25">
      <c r="A48" s="678"/>
      <c r="B48" s="676"/>
      <c r="C48" s="131" t="e">
        <f>'патриотика0,31'!#REF!</f>
        <v>#REF!</v>
      </c>
      <c r="D48" s="246" t="s">
        <v>88</v>
      </c>
      <c r="E48" s="263"/>
    </row>
    <row r="49" spans="1:5" ht="12" hidden="1" customHeight="1" x14ac:dyDescent="0.25">
      <c r="A49" s="678"/>
      <c r="B49" s="676"/>
      <c r="C49" s="131" t="e">
        <f>'патриотика0,31'!#REF!</f>
        <v>#REF!</v>
      </c>
      <c r="D49" s="246" t="s">
        <v>88</v>
      </c>
      <c r="E49" s="263"/>
    </row>
    <row r="50" spans="1:5" ht="26.45" customHeight="1" x14ac:dyDescent="0.25">
      <c r="A50" s="678"/>
      <c r="B50" s="676"/>
      <c r="C50" s="679" t="s">
        <v>139</v>
      </c>
      <c r="D50" s="680"/>
      <c r="E50" s="681"/>
    </row>
    <row r="51" spans="1:5" ht="14.45" customHeight="1" x14ac:dyDescent="0.25">
      <c r="A51" s="678"/>
      <c r="B51" s="676"/>
      <c r="C51" s="679" t="s">
        <v>140</v>
      </c>
      <c r="D51" s="680"/>
      <c r="E51" s="681"/>
    </row>
    <row r="52" spans="1:5" ht="14.45" customHeight="1" x14ac:dyDescent="0.25">
      <c r="A52" s="678"/>
      <c r="B52" s="676"/>
      <c r="C52" s="137" t="str">
        <f>'натур показатели инновации+добр'!C35</f>
        <v>Теплоэнергия</v>
      </c>
      <c r="D52" s="138" t="str">
        <f>'натур показатели инновации+добр'!D35</f>
        <v>Гкал</v>
      </c>
      <c r="E52" s="139">
        <f>'патриотика0,31'!D149</f>
        <v>17.05</v>
      </c>
    </row>
    <row r="53" spans="1:5" ht="14.45" customHeight="1" x14ac:dyDescent="0.25">
      <c r="A53" s="678"/>
      <c r="B53" s="676"/>
      <c r="C53" s="137" t="str">
        <f>'натур показатели инновации+добр'!C36</f>
        <v xml:space="preserve">Водоснабжение </v>
      </c>
      <c r="D53" s="138" t="str">
        <f>'натур показатели инновации+добр'!D36</f>
        <v>м2</v>
      </c>
      <c r="E53" s="139">
        <f>'патриотика0,31'!D150</f>
        <v>32.952999999999996</v>
      </c>
    </row>
    <row r="54" spans="1:5" ht="14.45" customHeight="1" x14ac:dyDescent="0.25">
      <c r="A54" s="678"/>
      <c r="B54" s="676"/>
      <c r="C54" s="137" t="str">
        <f>'натур показатели инновации+добр'!C37</f>
        <v>Водоотведение (септик)</v>
      </c>
      <c r="D54" s="138" t="str">
        <f>'натур показатели инновации+добр'!D37</f>
        <v>м3</v>
      </c>
      <c r="E54" s="139">
        <f>'патриотика0,31'!D151</f>
        <v>1.8599999999999999</v>
      </c>
    </row>
    <row r="55" spans="1:5" ht="14.45" customHeight="1" x14ac:dyDescent="0.25">
      <c r="A55" s="678"/>
      <c r="B55" s="676"/>
      <c r="C55" s="137" t="str">
        <f>'натур показатели инновации+добр'!C38</f>
        <v>Электроэнергия</v>
      </c>
      <c r="D55" s="138" t="str">
        <f>'натур показатели инновации+добр'!D38</f>
        <v>МВт час.</v>
      </c>
      <c r="E55" s="139">
        <f>'патриотика0,31'!D152</f>
        <v>1.8599999999999999</v>
      </c>
    </row>
    <row r="56" spans="1:5" ht="14.45" customHeight="1" x14ac:dyDescent="0.25">
      <c r="A56" s="678"/>
      <c r="B56" s="676"/>
      <c r="C56" s="137" t="str">
        <f>'натур показатели инновации+добр'!C39</f>
        <v>ТКО</v>
      </c>
      <c r="D56" s="138" t="str">
        <f>'натур показатели инновации+добр'!D39</f>
        <v>договор</v>
      </c>
      <c r="E56" s="139">
        <f>'патриотика0,31'!D153</f>
        <v>1.1271599999999999</v>
      </c>
    </row>
    <row r="57" spans="1:5" ht="14.45" customHeight="1" x14ac:dyDescent="0.25">
      <c r="A57" s="678"/>
      <c r="B57" s="676"/>
      <c r="C57" s="137" t="str">
        <f>'натур показатели инновации+добр'!C40</f>
        <v>Электроэнергия (резерв)</v>
      </c>
      <c r="D57" s="138" t="str">
        <f>'натур показатели инновации+добр'!D40</f>
        <v>МВт час.</v>
      </c>
      <c r="E57" s="139">
        <f>'патриотика0,31'!D154</f>
        <v>2.2413000000000003</v>
      </c>
    </row>
    <row r="58" spans="1:5" ht="39" customHeight="1" x14ac:dyDescent="0.25">
      <c r="A58" s="678"/>
      <c r="B58" s="676"/>
      <c r="C58" s="685" t="s">
        <v>141</v>
      </c>
      <c r="D58" s="686"/>
      <c r="E58" s="687"/>
    </row>
    <row r="59" spans="1:5" ht="23.25" customHeight="1" x14ac:dyDescent="0.25">
      <c r="A59" s="678"/>
      <c r="B59" s="676"/>
      <c r="C59" s="140" t="str">
        <f>'патриотика0,31'!A199</f>
        <v xml:space="preserve">Мониторинг систем пожарной сигнализации  </v>
      </c>
      <c r="D59" s="256" t="str">
        <f>'патриотика0,31'!B199</f>
        <v>договор</v>
      </c>
      <c r="E59" s="256">
        <f>'патриотика0,31'!D199</f>
        <v>3.7199999999999998</v>
      </c>
    </row>
    <row r="60" spans="1:5" ht="22.5" customHeight="1" x14ac:dyDescent="0.25">
      <c r="A60" s="678"/>
      <c r="B60" s="676"/>
      <c r="C60" s="140" t="str">
        <f>'патриотика0,31'!A200</f>
        <v xml:space="preserve">Уборка территории от снега </v>
      </c>
      <c r="D60" s="256" t="str">
        <f>'патриотика0,31'!B200</f>
        <v>договор</v>
      </c>
      <c r="E60" s="256">
        <f>'патриотика0,31'!D200</f>
        <v>0.62</v>
      </c>
    </row>
    <row r="61" spans="1:5" ht="15" customHeight="1" x14ac:dyDescent="0.25">
      <c r="A61" s="678"/>
      <c r="B61" s="676"/>
      <c r="C61" s="140" t="str">
        <f>'патриотика0,31'!A201</f>
        <v>Профилактическая дезинфекция</v>
      </c>
      <c r="D61" s="256" t="str">
        <f>'патриотика0,31'!B201</f>
        <v>договор</v>
      </c>
      <c r="E61" s="256">
        <f>'патриотика0,31'!D201</f>
        <v>0.31</v>
      </c>
    </row>
    <row r="62" spans="1:5" ht="15" customHeight="1" x14ac:dyDescent="0.25">
      <c r="A62" s="678"/>
      <c r="B62" s="676"/>
      <c r="C62" s="140" t="str">
        <f>'патриотика0,31'!A202</f>
        <v>Изготовление окна регистрации</v>
      </c>
      <c r="D62" s="256" t="str">
        <f>'патриотика0,31'!B202</f>
        <v>договор</v>
      </c>
      <c r="E62" s="256">
        <f>'патриотика0,31'!D202</f>
        <v>0.31</v>
      </c>
    </row>
    <row r="63" spans="1:5" ht="15" customHeight="1" x14ac:dyDescent="0.25">
      <c r="A63" s="678"/>
      <c r="B63" s="676"/>
      <c r="C63" s="140" t="str">
        <f>'патриотика0,31'!A203</f>
        <v>Комплексное обслуживание системы тепловодоснабжения и конструктивных элементов здания</v>
      </c>
      <c r="D63" s="256" t="str">
        <f>'патриотика0,31'!B203</f>
        <v>договор</v>
      </c>
      <c r="E63" s="256">
        <f>'патриотика0,31'!D203</f>
        <v>0.31</v>
      </c>
    </row>
    <row r="64" spans="1:5" ht="15" customHeight="1" x14ac:dyDescent="0.25">
      <c r="A64" s="678"/>
      <c r="B64" s="676"/>
      <c r="C64" s="140" t="str">
        <f>'патриотика0,31'!A204</f>
        <v>Договор осмотр технического состояния автомобиля</v>
      </c>
      <c r="D64" s="256" t="str">
        <f>'патриотика0,31'!B204</f>
        <v>договор</v>
      </c>
      <c r="E64" s="256">
        <f>'патриотика0,31'!D204</f>
        <v>26.35</v>
      </c>
    </row>
    <row r="65" spans="1:5" ht="15" customHeight="1" x14ac:dyDescent="0.25">
      <c r="A65" s="678"/>
      <c r="B65" s="676"/>
      <c r="C65" s="140" t="str">
        <f>'патриотика0,31'!A205</f>
        <v>Техническое обслуживание систем пожарной сигнализации</v>
      </c>
      <c r="D65" s="256" t="str">
        <f>'патриотика0,31'!B205</f>
        <v>договор</v>
      </c>
      <c r="E65" s="256">
        <f>'патриотика0,31'!D205</f>
        <v>3.7199999999999998</v>
      </c>
    </row>
    <row r="66" spans="1:5" ht="15" customHeight="1" x14ac:dyDescent="0.25">
      <c r="A66" s="678"/>
      <c r="B66" s="676"/>
      <c r="C66" s="140" t="str">
        <f>'патриотика0,31'!A206</f>
        <v>Заправка катриджей</v>
      </c>
      <c r="D66" s="256" t="str">
        <f>'патриотика0,31'!B206</f>
        <v>договор</v>
      </c>
      <c r="E66" s="256">
        <f>'патриотика0,31'!D206</f>
        <v>3.1</v>
      </c>
    </row>
    <row r="67" spans="1:5" ht="15" customHeight="1" x14ac:dyDescent="0.25">
      <c r="A67" s="678"/>
      <c r="B67" s="676"/>
      <c r="C67" s="140" t="str">
        <f>'патриотика0,31'!A207</f>
        <v xml:space="preserve">ремонта отмостки и крылец здания МБУ «МЦ АУРУМ». </v>
      </c>
      <c r="D67" s="256" t="str">
        <f>'патриотика0,31'!B207</f>
        <v>договор</v>
      </c>
      <c r="E67" s="256">
        <f>'патриотика0,31'!D207</f>
        <v>0.31</v>
      </c>
    </row>
    <row r="68" spans="1:5" ht="15" customHeight="1" x14ac:dyDescent="0.25">
      <c r="A68" s="678"/>
      <c r="B68" s="676"/>
      <c r="C68" s="140" t="str">
        <f>'патриотика0,31'!A208</f>
        <v>ремонт музыкального оборудования</v>
      </c>
      <c r="D68" s="256" t="str">
        <f>'патриотика0,31'!B208</f>
        <v>договор</v>
      </c>
      <c r="E68" s="256">
        <f>'патриотика0,31'!D208</f>
        <v>0.31</v>
      </c>
    </row>
    <row r="69" spans="1:5" ht="15" customHeight="1" x14ac:dyDescent="0.25">
      <c r="A69" s="678"/>
      <c r="B69" s="676"/>
      <c r="C69" s="140" t="str">
        <f>'патриотика0,31'!A209</f>
        <v>Обучение электроустановки</v>
      </c>
      <c r="D69" s="256" t="str">
        <f>'патриотика0,31'!B209</f>
        <v>договор</v>
      </c>
      <c r="E69" s="256">
        <f>'патриотика0,31'!D209</f>
        <v>0.31</v>
      </c>
    </row>
    <row r="70" spans="1:5" ht="15" customHeight="1" x14ac:dyDescent="0.25">
      <c r="A70" s="678"/>
      <c r="B70" s="676"/>
      <c r="C70" s="140" t="str">
        <f>'патриотика0,31'!A210</f>
        <v>обучение персонала</v>
      </c>
      <c r="D70" s="256" t="str">
        <f>'патриотика0,31'!B210</f>
        <v>договор</v>
      </c>
      <c r="E70" s="256">
        <f>'патриотика0,31'!D210</f>
        <v>0.31</v>
      </c>
    </row>
    <row r="71" spans="1:5" ht="15" customHeight="1" x14ac:dyDescent="0.25">
      <c r="A71" s="678"/>
      <c r="B71" s="676"/>
      <c r="C71" s="140" t="str">
        <f>'патриотика0,31'!A211</f>
        <v>Возмещение мед осмотра (112/212)</v>
      </c>
      <c r="D71" s="256" t="str">
        <f>'патриотика0,31'!B211</f>
        <v>договор</v>
      </c>
      <c r="E71" s="256">
        <f>'патриотика0,31'!D211</f>
        <v>0.31</v>
      </c>
    </row>
    <row r="72" spans="1:5" ht="24.75" customHeight="1" x14ac:dyDescent="0.25">
      <c r="A72" s="678"/>
      <c r="B72" s="676"/>
      <c r="C72" s="140" t="str">
        <f>'патриотика0,31'!A212</f>
        <v>Услуги СЕМИС подписка</v>
      </c>
      <c r="D72" s="256" t="str">
        <f>'патриотика0,31'!B212</f>
        <v>договор</v>
      </c>
      <c r="E72" s="256">
        <f>'патриотика0,31'!D212</f>
        <v>0.31</v>
      </c>
    </row>
    <row r="73" spans="1:5" ht="17.25" customHeight="1" x14ac:dyDescent="0.25">
      <c r="A73" s="678"/>
      <c r="B73" s="676"/>
      <c r="C73" s="140" t="str">
        <f>'патриотика0,31'!A213</f>
        <v>Изготовление полка двухуровневого для создания открытого пространства</v>
      </c>
      <c r="D73" s="256" t="str">
        <f>'патриотика0,31'!B224</f>
        <v>договор</v>
      </c>
      <c r="E73" s="256">
        <f>'патриотика0,31'!D213</f>
        <v>0.31</v>
      </c>
    </row>
    <row r="74" spans="1:5" ht="15" customHeight="1" x14ac:dyDescent="0.25">
      <c r="A74" s="678"/>
      <c r="B74" s="676"/>
      <c r="C74" s="140" t="str">
        <f>'патриотика0,31'!A214</f>
        <v>Предрейсовое медицинское обследование 200дней*85руб</v>
      </c>
      <c r="D74" s="256" t="str">
        <f>'патриотика0,31'!B225</f>
        <v>договор</v>
      </c>
      <c r="E74" s="256">
        <f>'патриотика0,31'!D214</f>
        <v>0.31</v>
      </c>
    </row>
    <row r="75" spans="1:5" ht="15" customHeight="1" x14ac:dyDescent="0.25">
      <c r="A75" s="678"/>
      <c r="B75" s="676"/>
      <c r="C75" s="140" t="str">
        <f>'патриотика0,31'!A215</f>
        <v xml:space="preserve">Услуги охраны  </v>
      </c>
      <c r="D75" s="256" t="str">
        <f>'патриотика0,31'!B226</f>
        <v>договор</v>
      </c>
      <c r="E75" s="256">
        <f>'патриотика0,31'!D215</f>
        <v>0.31</v>
      </c>
    </row>
    <row r="76" spans="1:5" ht="15" customHeight="1" x14ac:dyDescent="0.25">
      <c r="A76" s="678"/>
      <c r="B76" s="676"/>
      <c r="C76" s="140" t="str">
        <f>'патриотика0,31'!A216</f>
        <v>Обслуживание систем охранных средств сигнализации (тревожная кнопка)</v>
      </c>
      <c r="D76" s="256" t="str">
        <f>'патриотика0,31'!B227</f>
        <v>договор</v>
      </c>
      <c r="E76" s="256">
        <f>'патриотика0,31'!D216</f>
        <v>0.31</v>
      </c>
    </row>
    <row r="77" spans="1:5" ht="28.5" customHeight="1" x14ac:dyDescent="0.25">
      <c r="A77" s="678"/>
      <c r="B77" s="676"/>
      <c r="C77" s="140" t="str">
        <f>'патриотика0,31'!A217</f>
        <v>Изготовление декоративного камина</v>
      </c>
      <c r="D77" s="256" t="str">
        <f>'патриотика0,31'!B228</f>
        <v>договор</v>
      </c>
      <c r="E77" s="256">
        <f>'патриотика0,31'!D217</f>
        <v>0.31</v>
      </c>
    </row>
    <row r="78" spans="1:5" ht="15" customHeight="1" x14ac:dyDescent="0.25">
      <c r="A78" s="678"/>
      <c r="B78" s="676"/>
      <c r="C78" s="140" t="str">
        <f>'патриотика0,31'!A218</f>
        <v>Медосмотр при устройстве на работу</v>
      </c>
      <c r="D78" s="256" t="str">
        <f>'патриотика0,31'!B229</f>
        <v>договор</v>
      </c>
      <c r="E78" s="256">
        <f>'патриотика0,31'!D218</f>
        <v>0</v>
      </c>
    </row>
    <row r="79" spans="1:5" ht="15" customHeight="1" x14ac:dyDescent="0.25">
      <c r="A79" s="678"/>
      <c r="B79" s="676"/>
      <c r="C79" s="140" t="str">
        <f>'патриотика0,31'!A219</f>
        <v>Организация питания воинов-интернационалистов</v>
      </c>
      <c r="D79" s="256" t="str">
        <f>'патриотика0,31'!B230</f>
        <v>договор</v>
      </c>
      <c r="E79" s="256">
        <f>'патриотика0,31'!D219</f>
        <v>0.31</v>
      </c>
    </row>
    <row r="80" spans="1:5" ht="15" customHeight="1" x14ac:dyDescent="0.25">
      <c r="A80" s="678"/>
      <c r="B80" s="676"/>
      <c r="C80" s="140" t="str">
        <f>'патриотика0,31'!A220</f>
        <v>Страховая премия по полису ОСАГО за УАЗ</v>
      </c>
      <c r="D80" s="256" t="str">
        <f>'патриотика0,31'!B231</f>
        <v>договор</v>
      </c>
      <c r="E80" s="256">
        <f>'патриотика0,31'!D220</f>
        <v>0.31</v>
      </c>
    </row>
    <row r="81" spans="1:5" ht="15" hidden="1" customHeight="1" x14ac:dyDescent="0.25">
      <c r="A81" s="678"/>
      <c r="B81" s="676"/>
      <c r="C81" s="140" t="str">
        <f>'патриотика0,31'!A221</f>
        <v>Диагностика бытовой и оргтехники для определения возможности ее дальнейшего использования (244/226)</v>
      </c>
      <c r="D81" s="256" t="str">
        <f>D80</f>
        <v>договор</v>
      </c>
      <c r="E81" s="256">
        <f>'патриотика0,31'!D221</f>
        <v>0.31</v>
      </c>
    </row>
    <row r="82" spans="1:5" ht="15" hidden="1" customHeight="1" x14ac:dyDescent="0.25">
      <c r="A82" s="678"/>
      <c r="B82" s="676"/>
      <c r="C82" s="140" t="str">
        <f>'патриотика0,31'!A222</f>
        <v>Изготовление снежных фигур</v>
      </c>
      <c r="D82" s="256" t="str">
        <f>D80</f>
        <v>договор</v>
      </c>
      <c r="E82" s="256">
        <f>'патриотика0,31'!D222</f>
        <v>0.31</v>
      </c>
    </row>
    <row r="83" spans="1:5" ht="15" hidden="1" customHeight="1" x14ac:dyDescent="0.25">
      <c r="A83" s="678"/>
      <c r="B83" s="676"/>
      <c r="C83" s="140" t="str">
        <f>'патриотика0,31'!A223</f>
        <v>Microsoft Windows 10</v>
      </c>
      <c r="D83" s="256" t="str">
        <f>D80</f>
        <v>договор</v>
      </c>
      <c r="E83" s="256">
        <f>'патриотика0,31'!D223</f>
        <v>0.31</v>
      </c>
    </row>
    <row r="84" spans="1:5" ht="15" hidden="1" customHeight="1" x14ac:dyDescent="0.25">
      <c r="A84" s="678"/>
      <c r="B84" s="676"/>
      <c r="C84" s="140" t="str">
        <f>'патриотика0,31'!A224</f>
        <v>Microsoft Office 2013</v>
      </c>
      <c r="D84" s="256" t="str">
        <f>D80</f>
        <v>договор</v>
      </c>
      <c r="E84" s="256">
        <f>'патриотика0,31'!D224</f>
        <v>0.31</v>
      </c>
    </row>
    <row r="85" spans="1:5" ht="15" hidden="1" customHeight="1" x14ac:dyDescent="0.25">
      <c r="A85" s="678"/>
      <c r="B85" s="676"/>
      <c r="C85" s="140" t="str">
        <f>'патриотика0,31'!A225</f>
        <v>организация светового шоу</v>
      </c>
      <c r="D85" s="256" t="str">
        <f>D80</f>
        <v>договор</v>
      </c>
      <c r="E85" s="256">
        <f>'патриотика0,31'!D225</f>
        <v>0.31</v>
      </c>
    </row>
    <row r="86" spans="1:5" ht="15" hidden="1" customHeight="1" x14ac:dyDescent="0.25">
      <c r="A86" s="678"/>
      <c r="B86" s="676"/>
      <c r="C86" s="140" t="str">
        <f>'патриотика0,31'!A226</f>
        <v>Оплата пени, штрафов (853/291)</v>
      </c>
      <c r="D86" s="256" t="str">
        <f>D80</f>
        <v>договор</v>
      </c>
      <c r="E86" s="256">
        <f>'патриотика0,31'!D226</f>
        <v>0.31</v>
      </c>
    </row>
    <row r="87" spans="1:5" ht="15" hidden="1" customHeight="1" x14ac:dyDescent="0.25">
      <c r="A87" s="678"/>
      <c r="B87" s="676"/>
      <c r="C87" s="140">
        <f>'патриотика0,31'!A227</f>
        <v>0</v>
      </c>
      <c r="D87" s="256" t="str">
        <f>'патриотика0,31'!B238</f>
        <v>шт</v>
      </c>
      <c r="E87" s="256">
        <f>'патриотика0,31'!D227</f>
        <v>26.35</v>
      </c>
    </row>
    <row r="88" spans="1:5" ht="15" hidden="1" customHeight="1" x14ac:dyDescent="0.25">
      <c r="A88" s="678"/>
      <c r="B88" s="676"/>
      <c r="C88" s="140">
        <f>'патриотика0,31'!A228</f>
        <v>0</v>
      </c>
      <c r="D88" s="256" t="str">
        <f>'патриотика0,31'!B240</f>
        <v>шт</v>
      </c>
      <c r="E88" s="256">
        <f>'патриотика0,31'!D228</f>
        <v>26.35</v>
      </c>
    </row>
    <row r="89" spans="1:5" ht="15" hidden="1" customHeight="1" x14ac:dyDescent="0.25">
      <c r="A89" s="678"/>
      <c r="B89" s="676"/>
      <c r="C89" s="140">
        <f>'патриотика0,31'!A229</f>
        <v>0</v>
      </c>
      <c r="D89" s="256" t="str">
        <f>'патриотика0,31'!B242</f>
        <v>шт</v>
      </c>
      <c r="E89" s="256">
        <f>'патриотика0,31'!D229</f>
        <v>26.35</v>
      </c>
    </row>
    <row r="90" spans="1:5" ht="15" hidden="1" customHeight="1" x14ac:dyDescent="0.25">
      <c r="A90" s="678"/>
      <c r="B90" s="676"/>
      <c r="C90" s="140">
        <f>'патриотика0,31'!A230</f>
        <v>0</v>
      </c>
      <c r="D90" s="256" t="str">
        <f>'патриотика0,31'!B243</f>
        <v>шт</v>
      </c>
      <c r="E90" s="256">
        <f>'патриотика0,31'!D230</f>
        <v>26.35</v>
      </c>
    </row>
    <row r="91" spans="1:5" ht="15" hidden="1" customHeight="1" x14ac:dyDescent="0.25">
      <c r="A91" s="678"/>
      <c r="B91" s="676"/>
      <c r="C91" s="140">
        <f>'патриотика0,31'!A231</f>
        <v>0</v>
      </c>
      <c r="D91" s="256" t="str">
        <f>'патриотика0,31'!B244</f>
        <v>шт</v>
      </c>
      <c r="E91" s="256">
        <f>'патриотика0,31'!D231</f>
        <v>26.35</v>
      </c>
    </row>
    <row r="92" spans="1:5" ht="12" customHeight="1" x14ac:dyDescent="0.25">
      <c r="A92" s="678"/>
      <c r="B92" s="676"/>
      <c r="C92" s="682" t="s">
        <v>142</v>
      </c>
      <c r="D92" s="683"/>
      <c r="E92" s="684"/>
    </row>
    <row r="93" spans="1:5" ht="14.45" customHeight="1" x14ac:dyDescent="0.25">
      <c r="A93" s="678"/>
      <c r="B93" s="676"/>
      <c r="C93" s="141" t="str">
        <f>'инновации+добровольчество0,41'!A134</f>
        <v>переговоры по району, мин</v>
      </c>
      <c r="D93" s="101" t="s">
        <v>90</v>
      </c>
      <c r="E93" s="237">
        <f>'патриотика0,31'!D180</f>
        <v>93</v>
      </c>
    </row>
    <row r="94" spans="1:5" ht="12" customHeight="1" x14ac:dyDescent="0.25">
      <c r="A94" s="678"/>
      <c r="B94" s="676"/>
      <c r="C94" s="141" t="str">
        <f>'инновации+добровольчество0,41'!A135</f>
        <v>Переговоры за пределами района,мин</v>
      </c>
      <c r="D94" s="101" t="s">
        <v>22</v>
      </c>
      <c r="E94" s="237">
        <f>'патриотика0,31'!D181</f>
        <v>12.916666664599999</v>
      </c>
    </row>
    <row r="95" spans="1:5" ht="12" customHeight="1" x14ac:dyDescent="0.25">
      <c r="A95" s="678"/>
      <c r="B95" s="676"/>
      <c r="C95" s="141" t="str">
        <f>'инновации+добровольчество0,41'!A136</f>
        <v>Абоненская плата за услуги связи, номеров</v>
      </c>
      <c r="D95" s="101" t="s">
        <v>37</v>
      </c>
      <c r="E95" s="237">
        <f>'патриотика0,31'!D182</f>
        <v>0.31</v>
      </c>
    </row>
    <row r="96" spans="1:5" ht="12" customHeight="1" x14ac:dyDescent="0.25">
      <c r="A96" s="678"/>
      <c r="B96" s="676"/>
      <c r="C96" s="141" t="str">
        <f>'инновации+добровольчество0,41'!A137</f>
        <v xml:space="preserve">Абоненская плата за услуги Интернет </v>
      </c>
      <c r="D96" s="101" t="s">
        <v>37</v>
      </c>
      <c r="E96" s="237">
        <f>'патриотика0,31'!D183</f>
        <v>0.31</v>
      </c>
    </row>
    <row r="97" spans="1:5" ht="12" customHeight="1" x14ac:dyDescent="0.25">
      <c r="A97" s="678"/>
      <c r="B97" s="676"/>
      <c r="C97" s="141" t="str">
        <f>'инновации+добровольчество0,41'!A138</f>
        <v>Почтовые конверты</v>
      </c>
      <c r="D97" s="101" t="s">
        <v>38</v>
      </c>
      <c r="E97" s="237">
        <f>'патриотика0,31'!D184</f>
        <v>52.7</v>
      </c>
    </row>
    <row r="98" spans="1:5" ht="12" hidden="1" customHeight="1" x14ac:dyDescent="0.25">
      <c r="A98" s="678"/>
      <c r="B98" s="676"/>
      <c r="C98" s="141" t="e">
        <f>'инновации+добровольчество0,41'!#REF!</f>
        <v>#REF!</v>
      </c>
      <c r="D98" s="101" t="s">
        <v>38</v>
      </c>
      <c r="E98" s="237" t="e">
        <f>'патриотика0,31'!#REF!</f>
        <v>#REF!</v>
      </c>
    </row>
    <row r="99" spans="1:5" ht="12" hidden="1" customHeight="1" x14ac:dyDescent="0.25">
      <c r="A99" s="678"/>
      <c r="B99" s="676"/>
      <c r="C99" s="141" t="e">
        <f>'инновации+добровольчество0,41'!#REF!</f>
        <v>#REF!</v>
      </c>
      <c r="D99" s="101" t="s">
        <v>22</v>
      </c>
      <c r="E99" s="237" t="e">
        <f>'патриотика0,31'!#REF!</f>
        <v>#REF!</v>
      </c>
    </row>
    <row r="100" spans="1:5" ht="22.5" customHeight="1" x14ac:dyDescent="0.25">
      <c r="A100" s="678"/>
      <c r="B100" s="676"/>
      <c r="C100" s="660" t="s">
        <v>143</v>
      </c>
      <c r="D100" s="661"/>
      <c r="E100" s="662"/>
    </row>
    <row r="101" spans="1:5" ht="21" customHeight="1" x14ac:dyDescent="0.25">
      <c r="A101" s="678"/>
      <c r="B101" s="676"/>
      <c r="C101" s="110" t="str">
        <f>'натур показатели инновации+добр'!C84</f>
        <v>Заведующий МЦ</v>
      </c>
      <c r="D101" s="142" t="s">
        <v>147</v>
      </c>
      <c r="E101" s="224">
        <f>'патриотика0,31'!D117</f>
        <v>0.31</v>
      </c>
    </row>
    <row r="102" spans="1:5" ht="12" customHeight="1" x14ac:dyDescent="0.25">
      <c r="A102" s="678"/>
      <c r="B102" s="676"/>
      <c r="C102" s="120" t="s">
        <v>145</v>
      </c>
      <c r="D102" s="142" t="s">
        <v>138</v>
      </c>
      <c r="E102" s="345">
        <f>'патриотика0,31'!D118</f>
        <v>0.31</v>
      </c>
    </row>
    <row r="103" spans="1:5" ht="12" customHeight="1" x14ac:dyDescent="0.25">
      <c r="A103" s="678"/>
      <c r="B103" s="676"/>
      <c r="C103" s="120" t="s">
        <v>91</v>
      </c>
      <c r="D103" s="142" t="s">
        <v>138</v>
      </c>
      <c r="E103" s="345">
        <f>'патриотика0,31'!D119</f>
        <v>0.155</v>
      </c>
    </row>
    <row r="104" spans="1:5" ht="12" customHeight="1" x14ac:dyDescent="0.25">
      <c r="A104" s="678"/>
      <c r="B104" s="676"/>
      <c r="C104" s="120" t="s">
        <v>146</v>
      </c>
      <c r="D104" s="142" t="s">
        <v>138</v>
      </c>
      <c r="E104" s="345">
        <f>'патриотика0,31'!D120</f>
        <v>0.31</v>
      </c>
    </row>
    <row r="105" spans="1:5" ht="12" customHeight="1" x14ac:dyDescent="0.25">
      <c r="A105" s="678"/>
      <c r="B105" s="676"/>
      <c r="C105" s="539" t="s">
        <v>150</v>
      </c>
      <c r="D105" s="540"/>
      <c r="E105" s="541"/>
    </row>
    <row r="106" spans="1:5" ht="28.15" customHeight="1" x14ac:dyDescent="0.25">
      <c r="A106" s="678"/>
      <c r="B106" s="676"/>
      <c r="C106" s="122" t="str">
        <f>'инновации+добровольчество0,41'!A104</f>
        <v>Пособие по уходу за ребенком до 3-х лет</v>
      </c>
      <c r="D106" s="123" t="s">
        <v>126</v>
      </c>
      <c r="E106" s="238">
        <f>E101</f>
        <v>0.31</v>
      </c>
    </row>
    <row r="107" spans="1:5" ht="25.9" customHeight="1" x14ac:dyDescent="0.25">
      <c r="A107" s="678"/>
      <c r="B107" s="676"/>
      <c r="C107" s="660" t="s">
        <v>151</v>
      </c>
      <c r="D107" s="661"/>
      <c r="E107" s="662"/>
    </row>
    <row r="108" spans="1:5" ht="40.15" customHeight="1" x14ac:dyDescent="0.25">
      <c r="A108" s="678"/>
      <c r="B108" s="676"/>
      <c r="C108" s="121" t="s">
        <v>202</v>
      </c>
      <c r="D108" s="101" t="s">
        <v>39</v>
      </c>
      <c r="E108" s="235">
        <f>'патриотика0,31'!E171</f>
        <v>23.56</v>
      </c>
    </row>
    <row r="109" spans="1:5" ht="25.9" customHeight="1" x14ac:dyDescent="0.25">
      <c r="A109" s="678"/>
      <c r="B109" s="676"/>
      <c r="C109" s="121" t="s">
        <v>203</v>
      </c>
      <c r="D109" s="101" t="s">
        <v>39</v>
      </c>
      <c r="E109" s="235">
        <f>'патриотика0,31'!E172</f>
        <v>5.89</v>
      </c>
    </row>
    <row r="110" spans="1:5" ht="24" customHeight="1" x14ac:dyDescent="0.25">
      <c r="A110" s="678"/>
      <c r="B110" s="676"/>
      <c r="C110" s="121" t="s">
        <v>204</v>
      </c>
      <c r="D110" s="101" t="s">
        <v>39</v>
      </c>
      <c r="E110" s="235">
        <f>'патриотика0,31'!E173</f>
        <v>17.669999999999998</v>
      </c>
    </row>
    <row r="111" spans="1:5" ht="21" customHeight="1" x14ac:dyDescent="0.25">
      <c r="A111" s="678"/>
      <c r="B111" s="676"/>
      <c r="C111" s="542" t="s">
        <v>152</v>
      </c>
      <c r="D111" s="543"/>
      <c r="E111" s="544"/>
    </row>
    <row r="112" spans="1:5" ht="18.600000000000001" customHeight="1" x14ac:dyDescent="0.25">
      <c r="A112" s="678"/>
      <c r="B112" s="676"/>
      <c r="C112" s="124" t="str">
        <f>'инновации+добровольчество0,41'!A146</f>
        <v>Провоз груза 2000 кг (1 кг=9,50 руб)</v>
      </c>
      <c r="D112" s="125" t="s">
        <v>22</v>
      </c>
      <c r="E112" s="84">
        <f>'патриотика0,31'!D192</f>
        <v>0.31</v>
      </c>
    </row>
    <row r="113" spans="1:5" ht="12" customHeight="1" x14ac:dyDescent="0.25">
      <c r="A113" s="678"/>
      <c r="B113" s="676"/>
      <c r="C113" s="682" t="s">
        <v>153</v>
      </c>
      <c r="D113" s="683"/>
      <c r="E113" s="684"/>
    </row>
    <row r="114" spans="1:5" ht="14.45" customHeight="1" x14ac:dyDescent="0.25">
      <c r="A114" s="678"/>
      <c r="B114" s="676"/>
      <c r="C114" s="112" t="str">
        <f>'натур показатели инновации+добр'!C98</f>
        <v>Пиломатериал</v>
      </c>
      <c r="D114" s="67" t="str">
        <f>'натур показатели инновации+добр'!D98</f>
        <v>шт</v>
      </c>
      <c r="E114" s="171">
        <f>'патриотика0,31'!D238</f>
        <v>1.643</v>
      </c>
    </row>
    <row r="115" spans="1:5" ht="14.45" customHeight="1" x14ac:dyDescent="0.25">
      <c r="A115" s="678"/>
      <c r="B115" s="676"/>
      <c r="C115" s="112" t="str">
        <f>'натур показатели инновации+добр'!C99</f>
        <v>Катридж CN54AE HP 933XL</v>
      </c>
      <c r="D115" s="67" t="str">
        <f>'натур показатели инновации+добр'!D99</f>
        <v>шт</v>
      </c>
      <c r="E115" s="171">
        <f>'патриотика0,31'!D239</f>
        <v>2.79</v>
      </c>
    </row>
    <row r="116" spans="1:5" ht="15" customHeight="1" x14ac:dyDescent="0.25">
      <c r="A116" s="678"/>
      <c r="B116" s="676"/>
      <c r="C116" s="112" t="str">
        <f>'натур показатели инновации+добр'!C100</f>
        <v>Катридж CN54AE HP 932XL</v>
      </c>
      <c r="D116" s="67" t="str">
        <f>'натур показатели инновации+добр'!D100</f>
        <v>шт</v>
      </c>
      <c r="E116" s="171">
        <f>'патриотика0,31'!D240</f>
        <v>0.92999999999999994</v>
      </c>
    </row>
    <row r="117" spans="1:5" ht="16.5" customHeight="1" x14ac:dyDescent="0.25">
      <c r="A117" s="678"/>
      <c r="B117" s="676"/>
      <c r="C117" s="112" t="str">
        <f>'натур показатели инновации+добр'!C101</f>
        <v>Чернила Canon Gl-490C PIXMA</v>
      </c>
      <c r="D117" s="67" t="str">
        <f>'натур показатели инновации+добр'!D101</f>
        <v>шт</v>
      </c>
      <c r="E117" s="171">
        <f>'патриотика0,31'!D241</f>
        <v>3.7199999999999998</v>
      </c>
    </row>
    <row r="118" spans="1:5" ht="12" customHeight="1" x14ac:dyDescent="0.25">
      <c r="A118" s="678"/>
      <c r="B118" s="676"/>
      <c r="C118" s="112" t="str">
        <f>'натур показатели инновации+добр'!C102</f>
        <v>Бумага А4 500 шт. SvetoCopy</v>
      </c>
      <c r="D118" s="67" t="str">
        <f>'натур показатели инновации+добр'!D102</f>
        <v>шт</v>
      </c>
      <c r="E118" s="171">
        <f>'патриотика0,31'!D242</f>
        <v>9.3000000000000007</v>
      </c>
    </row>
    <row r="119" spans="1:5" ht="12" customHeight="1" x14ac:dyDescent="0.25">
      <c r="A119" s="678"/>
      <c r="B119" s="676"/>
      <c r="C119" s="112" t="str">
        <f>'натур показатели инновации+добр'!C103</f>
        <v>Бумага А3 500 шт. SvetoCopy</v>
      </c>
      <c r="D119" s="67" t="str">
        <f>'натур показатели инновации+добр'!D103</f>
        <v>шт</v>
      </c>
      <c r="E119" s="171">
        <f>'патриотика0,31'!D243</f>
        <v>6.2</v>
      </c>
    </row>
    <row r="120" spans="1:5" ht="12" customHeight="1" x14ac:dyDescent="0.25">
      <c r="A120" s="678"/>
      <c r="B120" s="676"/>
      <c r="C120" s="112" t="str">
        <f>'натур показатели инновации+добр'!C104</f>
        <v>Мышь USB</v>
      </c>
      <c r="D120" s="67" t="str">
        <f>'натур показатели инновации+добр'!D104</f>
        <v>шт</v>
      </c>
      <c r="E120" s="171">
        <f>'патриотика0,31'!D244</f>
        <v>1.24</v>
      </c>
    </row>
    <row r="121" spans="1:5" ht="12" customHeight="1" x14ac:dyDescent="0.25">
      <c r="A121" s="678"/>
      <c r="B121" s="676"/>
      <c r="C121" s="112" t="str">
        <f>'натур показатели инновации+добр'!C105</f>
        <v xml:space="preserve">Мешки для мусора </v>
      </c>
      <c r="D121" s="67" t="str">
        <f>'натур показатели инновации+добр'!D105</f>
        <v>шт</v>
      </c>
      <c r="E121" s="171">
        <f>'патриотика0,31'!D245</f>
        <v>6.2</v>
      </c>
    </row>
    <row r="122" spans="1:5" ht="12" customHeight="1" x14ac:dyDescent="0.25">
      <c r="A122" s="678"/>
      <c r="B122" s="676"/>
      <c r="C122" s="112" t="str">
        <f>'натур показатели инновации+добр'!C106</f>
        <v>Бытовая химия</v>
      </c>
      <c r="D122" s="67" t="str">
        <f>'натур показатели инновации+добр'!D106</f>
        <v>шт</v>
      </c>
      <c r="E122" s="171">
        <f>'патриотика0,31'!D246</f>
        <v>0.31</v>
      </c>
    </row>
    <row r="123" spans="1:5" ht="22.15" customHeight="1" x14ac:dyDescent="0.25">
      <c r="A123" s="678"/>
      <c r="B123" s="676"/>
      <c r="C123" s="112" t="str">
        <f>'натур показатели инновации+добр'!C107</f>
        <v>Фанера</v>
      </c>
      <c r="D123" s="67" t="str">
        <f>'натур показатели инновации+добр'!D107</f>
        <v>шт</v>
      </c>
      <c r="E123" s="171">
        <f>'патриотика0,31'!D247</f>
        <v>0.31</v>
      </c>
    </row>
    <row r="124" spans="1:5" ht="12" customHeight="1" x14ac:dyDescent="0.25">
      <c r="A124" s="678"/>
      <c r="B124" s="676"/>
      <c r="C124" s="112" t="str">
        <f>'натур показатели инновации+добр'!C108</f>
        <v>Антифриз</v>
      </c>
      <c r="D124" s="67" t="str">
        <f>'натур показатели инновации+добр'!D108</f>
        <v>шт</v>
      </c>
      <c r="E124" s="171">
        <f>'патриотика0,31'!D248</f>
        <v>9.3000000000000007</v>
      </c>
    </row>
    <row r="125" spans="1:5" ht="22.15" customHeight="1" x14ac:dyDescent="0.25">
      <c r="A125" s="678"/>
      <c r="B125" s="676"/>
      <c r="C125" s="112" t="str">
        <f>'натур показатели инновации+добр'!C109</f>
        <v>Саморезы</v>
      </c>
      <c r="D125" s="67" t="str">
        <f>'натур показатели инновации+добр'!D109</f>
        <v>шт</v>
      </c>
      <c r="E125" s="171">
        <f>'патриотика0,31'!D249</f>
        <v>3.1</v>
      </c>
    </row>
    <row r="126" spans="1:5" ht="15.75" customHeight="1" x14ac:dyDescent="0.25">
      <c r="A126" s="678"/>
      <c r="B126" s="676"/>
      <c r="C126" s="112" t="str">
        <f>'натур показатели инновации+добр'!C110</f>
        <v>Инструмент металлический ручной</v>
      </c>
      <c r="D126" s="67" t="str">
        <f>'натур показатели инновации+добр'!D110</f>
        <v>шт</v>
      </c>
      <c r="E126" s="171">
        <f>'патриотика0,31'!D250</f>
        <v>1.55</v>
      </c>
    </row>
    <row r="127" spans="1:5" ht="13.5" hidden="1" customHeight="1" x14ac:dyDescent="0.25">
      <c r="A127" s="678"/>
      <c r="B127" s="676"/>
      <c r="C127" s="112" t="str">
        <f>'натур показатели инновации+добр'!C111</f>
        <v>Краска эмаль</v>
      </c>
      <c r="D127" s="67" t="str">
        <f>'натур показатели инновации+добр'!D111</f>
        <v>шт</v>
      </c>
      <c r="E127" s="171">
        <f>'патриотика0,31'!D251</f>
        <v>9.3000000000000007</v>
      </c>
    </row>
    <row r="128" spans="1:5" ht="12" hidden="1" customHeight="1" x14ac:dyDescent="0.25">
      <c r="A128" s="678"/>
      <c r="B128" s="676"/>
      <c r="C128" s="112" t="str">
        <f>'натур показатели инновации+добр'!C112</f>
        <v>Краска ВДН</v>
      </c>
      <c r="D128" s="67" t="str">
        <f>'натур показатели инновации+добр'!D112</f>
        <v>шт</v>
      </c>
      <c r="E128" s="171">
        <f>'патриотика0,31'!D252</f>
        <v>1.55</v>
      </c>
    </row>
    <row r="129" spans="1:5" ht="12" customHeight="1" x14ac:dyDescent="0.25">
      <c r="A129" s="678"/>
      <c r="B129" s="676"/>
      <c r="C129" s="112" t="str">
        <f>'натур показатели инновации+добр'!C113</f>
        <v>Кисти</v>
      </c>
      <c r="D129" s="67" t="str">
        <f>'натур показатели инновации+добр'!D113</f>
        <v>шт</v>
      </c>
      <c r="E129" s="171">
        <f>'патриотика0,31'!D253</f>
        <v>6.2</v>
      </c>
    </row>
    <row r="130" spans="1:5" ht="12" hidden="1" customHeight="1" x14ac:dyDescent="0.25">
      <c r="A130" s="678"/>
      <c r="B130" s="676"/>
      <c r="C130" s="112" t="str">
        <f>'натур показатели инновации+добр'!C114</f>
        <v>Перчатка пвх</v>
      </c>
      <c r="D130" s="67" t="str">
        <f>'натур показатели инновации+добр'!D114</f>
        <v>шт</v>
      </c>
      <c r="E130" s="171">
        <f>'патриотика0,31'!D254</f>
        <v>12.4</v>
      </c>
    </row>
    <row r="131" spans="1:5" ht="12" hidden="1" customHeight="1" x14ac:dyDescent="0.25">
      <c r="A131" s="678"/>
      <c r="B131" s="676"/>
      <c r="C131" s="112" t="str">
        <f>'натур показатели инновации+добр'!C115</f>
        <v>Грабли, лопаты</v>
      </c>
      <c r="D131" s="67" t="str">
        <f>'натур показатели инновации+добр'!D115</f>
        <v>шт</v>
      </c>
      <c r="E131" s="171">
        <f>'патриотика0,31'!D255</f>
        <v>3.1</v>
      </c>
    </row>
    <row r="132" spans="1:5" ht="12" hidden="1" customHeight="1" x14ac:dyDescent="0.25">
      <c r="A132" s="678"/>
      <c r="B132" s="676"/>
      <c r="C132" s="112" t="str">
        <f>'натур показатели инновации+добр'!C116</f>
        <v>Молоток</v>
      </c>
      <c r="D132" s="67" t="str">
        <f>'натур показатели инновации+добр'!D116</f>
        <v>шт</v>
      </c>
      <c r="E132" s="171">
        <f>'патриотика0,31'!D256</f>
        <v>0.92999999999999994</v>
      </c>
    </row>
    <row r="133" spans="1:5" ht="12" customHeight="1" x14ac:dyDescent="0.25">
      <c r="A133" s="678"/>
      <c r="B133" s="676"/>
      <c r="C133" s="112" t="str">
        <f>'натур показатели инновации+добр'!C117</f>
        <v>Гвозди</v>
      </c>
      <c r="D133" s="67" t="str">
        <f>'натур показатели инновации+добр'!D117</f>
        <v>шт</v>
      </c>
      <c r="E133" s="171">
        <f>'патриотика0,31'!D257</f>
        <v>0.62</v>
      </c>
    </row>
    <row r="134" spans="1:5" ht="12" customHeight="1" x14ac:dyDescent="0.25">
      <c r="A134" s="678"/>
      <c r="B134" s="676"/>
      <c r="C134" s="112" t="str">
        <f>'натур показатели инновации+добр'!C118</f>
        <v>Тонер НР</v>
      </c>
      <c r="D134" s="67" t="str">
        <f>'натур показатели инновации+добр'!D118</f>
        <v>шт</v>
      </c>
      <c r="E134" s="171">
        <f>'патриотика0,31'!D258</f>
        <v>0.62</v>
      </c>
    </row>
    <row r="135" spans="1:5" ht="12" customHeight="1" x14ac:dyDescent="0.25">
      <c r="A135" s="678"/>
      <c r="B135" s="676"/>
      <c r="C135" s="112" t="str">
        <f>'натур показатели инновации+добр'!C119</f>
        <v>Тонер Canon</v>
      </c>
      <c r="D135" s="67" t="str">
        <f>'натур показатели инновации+добр'!D119</f>
        <v>шт</v>
      </c>
      <c r="E135" s="171">
        <f>'патриотика0,31'!D259</f>
        <v>0.31</v>
      </c>
    </row>
    <row r="136" spans="1:5" ht="12" customHeight="1" x14ac:dyDescent="0.25">
      <c r="A136" s="678"/>
      <c r="B136" s="676"/>
      <c r="C136" s="112" t="str">
        <f>'натур показатели инновации+добр'!C120</f>
        <v>Эмаль</v>
      </c>
      <c r="D136" s="67" t="str">
        <f>'натур показатели инновации+добр'!D120</f>
        <v>шт</v>
      </c>
      <c r="E136" s="171">
        <f>'патриотика0,31'!D260</f>
        <v>0.62</v>
      </c>
    </row>
    <row r="137" spans="1:5" ht="12" customHeight="1" x14ac:dyDescent="0.25">
      <c r="A137" s="678"/>
      <c r="B137" s="676"/>
      <c r="C137" s="112" t="str">
        <f>'натур показатели инновации+добр'!C121</f>
        <v>Эмаль аэрозоль</v>
      </c>
      <c r="D137" s="67" t="str">
        <f>'натур показатели инновации+добр'!D121</f>
        <v>шт</v>
      </c>
      <c r="E137" s="171">
        <f>'патриотика0,31'!D261</f>
        <v>2.48</v>
      </c>
    </row>
    <row r="138" spans="1:5" ht="12" customHeight="1" x14ac:dyDescent="0.25">
      <c r="A138" s="678"/>
      <c r="B138" s="676"/>
      <c r="C138" s="112" t="str">
        <f>'натур показатели инновации+добр'!C122</f>
        <v>пакет майка</v>
      </c>
      <c r="D138" s="67" t="str">
        <f>'натур показатели инновации+добр'!D122</f>
        <v>шт</v>
      </c>
      <c r="E138" s="171">
        <f>'патриотика0,31'!D262</f>
        <v>0.31</v>
      </c>
    </row>
    <row r="139" spans="1:5" ht="12" customHeight="1" x14ac:dyDescent="0.25">
      <c r="A139" s="678"/>
      <c r="B139" s="676"/>
      <c r="C139" s="112" t="str">
        <f>'натур показатели инновации+добр'!C123</f>
        <v>шпилька резьбовая</v>
      </c>
      <c r="D139" s="67" t="str">
        <f>'натур показатели инновации+добр'!D123</f>
        <v>шт</v>
      </c>
      <c r="E139" s="171">
        <f>'патриотика0,31'!D263</f>
        <v>0.62</v>
      </c>
    </row>
    <row r="140" spans="1:5" ht="12" customHeight="1" x14ac:dyDescent="0.25">
      <c r="A140" s="678"/>
      <c r="B140" s="676"/>
      <c r="C140" s="112" t="str">
        <f>'натур показатели инновации+добр'!C124</f>
        <v>сверло</v>
      </c>
      <c r="D140" s="67" t="str">
        <f>'натур показатели инновации+добр'!D124</f>
        <v>шт</v>
      </c>
      <c r="E140" s="171">
        <f>'патриотика0,31'!D264</f>
        <v>0.31</v>
      </c>
    </row>
    <row r="141" spans="1:5" ht="12" customHeight="1" x14ac:dyDescent="0.25">
      <c r="A141" s="678"/>
      <c r="B141" s="676"/>
      <c r="C141" s="112" t="str">
        <f>'натур показатели инновации+добр'!C125</f>
        <v>антифриз</v>
      </c>
      <c r="D141" s="67" t="str">
        <f>'натур показатели инновации+добр'!D125</f>
        <v>шт</v>
      </c>
      <c r="E141" s="171">
        <f>'патриотика0,31'!D265</f>
        <v>0.62</v>
      </c>
    </row>
    <row r="142" spans="1:5" ht="12" customHeight="1" x14ac:dyDescent="0.25">
      <c r="A142" s="678"/>
      <c r="B142" s="676"/>
      <c r="C142" s="112" t="str">
        <f>'натур показатели инновации+добр'!C126</f>
        <v>ледоруб</v>
      </c>
      <c r="D142" s="67" t="str">
        <f>'натур показатели инновации+добр'!D126</f>
        <v>шт</v>
      </c>
      <c r="E142" s="171">
        <f>'патриотика0,31'!D266</f>
        <v>0.31</v>
      </c>
    </row>
    <row r="143" spans="1:5" ht="12" customHeight="1" x14ac:dyDescent="0.25">
      <c r="A143" s="678"/>
      <c r="B143" s="676"/>
      <c r="C143" s="112" t="str">
        <f>'натур показатели инновации+добр'!C127</f>
        <v>труба</v>
      </c>
      <c r="D143" s="67" t="str">
        <f>'натур показатели инновации+добр'!D127</f>
        <v>шт</v>
      </c>
      <c r="E143" s="171">
        <f>'патриотика0,31'!D267</f>
        <v>0.92999999999999994</v>
      </c>
    </row>
    <row r="144" spans="1:5" ht="12" customHeight="1" x14ac:dyDescent="0.25">
      <c r="A144" s="678"/>
      <c r="B144" s="676"/>
      <c r="C144" s="112" t="str">
        <f>'натур показатели инновации+добр'!C128</f>
        <v>кронштейн</v>
      </c>
      <c r="D144" s="67" t="str">
        <f>'натур показатели инновации+добр'!D128</f>
        <v>шт</v>
      </c>
      <c r="E144" s="171">
        <f>'патриотика0,31'!D268</f>
        <v>0.62</v>
      </c>
    </row>
    <row r="145" spans="1:5" ht="12" customHeight="1" x14ac:dyDescent="0.25">
      <c r="A145" s="678"/>
      <c r="B145" s="676"/>
      <c r="C145" s="112" t="str">
        <f>'натур показатели инновации+добр'!C129</f>
        <v>электрод</v>
      </c>
      <c r="D145" s="67" t="str">
        <f>'натур показатели инновации+добр'!D129</f>
        <v>шт</v>
      </c>
      <c r="E145" s="171">
        <f>'патриотика0,31'!D269</f>
        <v>0.31</v>
      </c>
    </row>
    <row r="146" spans="1:5" ht="12" customHeight="1" x14ac:dyDescent="0.25">
      <c r="A146" s="678"/>
      <c r="B146" s="676"/>
      <c r="C146" s="112" t="str">
        <f>'натур показатели инновации+добр'!C130</f>
        <v>круг отрезной</v>
      </c>
      <c r="D146" s="67" t="str">
        <f>'натур показатели инновации+добр'!D130</f>
        <v>шт</v>
      </c>
      <c r="E146" s="171">
        <f>'патриотика0,31'!D270</f>
        <v>3.41</v>
      </c>
    </row>
    <row r="147" spans="1:5" ht="12" customHeight="1" x14ac:dyDescent="0.25">
      <c r="A147" s="678"/>
      <c r="B147" s="676"/>
      <c r="C147" s="112" t="str">
        <f>'натур показатели инновации+добр'!C131</f>
        <v>круг отрезной</v>
      </c>
      <c r="D147" s="67" t="str">
        <f>'натур показатели инновации+добр'!D131</f>
        <v>шт</v>
      </c>
      <c r="E147" s="171">
        <f>'патриотика0,31'!D271</f>
        <v>0.92999999999999994</v>
      </c>
    </row>
    <row r="148" spans="1:5" ht="12" customHeight="1" x14ac:dyDescent="0.25">
      <c r="A148" s="678"/>
      <c r="B148" s="676"/>
      <c r="C148" s="112" t="str">
        <f>'натур показатели инновации+добр'!C132</f>
        <v>круг отрезной</v>
      </c>
      <c r="D148" s="67" t="str">
        <f>'натур показатели инновации+добр'!D132</f>
        <v>шт</v>
      </c>
      <c r="E148" s="171">
        <f>'патриотика0,31'!D272</f>
        <v>0.31</v>
      </c>
    </row>
    <row r="149" spans="1:5" ht="12" customHeight="1" x14ac:dyDescent="0.25">
      <c r="A149" s="678"/>
      <c r="B149" s="676"/>
      <c r="C149" s="112" t="str">
        <f>'натур показатели инновации+добр'!C133</f>
        <v>круг зачистной</v>
      </c>
      <c r="D149" s="67" t="str">
        <f>'натур показатели инновации+добр'!D133</f>
        <v>шт</v>
      </c>
      <c r="E149" s="171">
        <f>'патриотика0,31'!D273</f>
        <v>0.31</v>
      </c>
    </row>
    <row r="150" spans="1:5" ht="12" customHeight="1" x14ac:dyDescent="0.25">
      <c r="A150" s="678"/>
      <c r="B150" s="676"/>
      <c r="C150" s="112" t="str">
        <f>'натур показатели инновации+добр'!C134</f>
        <v>кабель-канал</v>
      </c>
      <c r="D150" s="67" t="str">
        <f>'натур показатели инновации+добр'!D134</f>
        <v>шт</v>
      </c>
      <c r="E150" s="171">
        <f>'патриотика0,31'!D274</f>
        <v>0.31</v>
      </c>
    </row>
    <row r="151" spans="1:5" ht="12" customHeight="1" x14ac:dyDescent="0.25">
      <c r="A151" s="678"/>
      <c r="B151" s="676"/>
      <c r="C151" s="112" t="str">
        <f>'натур показатели инновации+добр'!C135</f>
        <v>саморез</v>
      </c>
      <c r="D151" s="67" t="str">
        <f>'натур показатели инновации+добр'!D135</f>
        <v>шт</v>
      </c>
      <c r="E151" s="171">
        <f>'патриотика0,31'!D275</f>
        <v>15.5</v>
      </c>
    </row>
    <row r="152" spans="1:5" ht="12" customHeight="1" x14ac:dyDescent="0.25">
      <c r="A152" s="678"/>
      <c r="B152" s="676"/>
      <c r="C152" s="112" t="str">
        <f>'натур показатели инновации+добр'!C136</f>
        <v>лопата</v>
      </c>
      <c r="D152" s="67" t="str">
        <f>'натур показатели инновации+добр'!D136</f>
        <v>шт</v>
      </c>
      <c r="E152" s="171">
        <f>'патриотика0,31'!D276</f>
        <v>0.62</v>
      </c>
    </row>
    <row r="153" spans="1:5" ht="12" customHeight="1" x14ac:dyDescent="0.25">
      <c r="A153" s="678"/>
      <c r="B153" s="676"/>
      <c r="C153" s="112" t="str">
        <f>'натур показатели инновации+добр'!C137</f>
        <v>черенок</v>
      </c>
      <c r="D153" s="67" t="str">
        <f>'натур показатели инновации+добр'!D137</f>
        <v>шт</v>
      </c>
      <c r="E153" s="171">
        <f>'патриотика0,31'!D277</f>
        <v>0.62</v>
      </c>
    </row>
    <row r="154" spans="1:5" ht="12" customHeight="1" x14ac:dyDescent="0.25">
      <c r="A154" s="678"/>
      <c r="B154" s="676"/>
      <c r="C154" s="112" t="str">
        <f>'натур показатели инновации+добр'!C138</f>
        <v>домкрат</v>
      </c>
      <c r="D154" s="67" t="str">
        <f>'натур показатели инновации+добр'!D138</f>
        <v>шт</v>
      </c>
      <c r="E154" s="171">
        <f>'патриотика0,31'!D278</f>
        <v>0.31</v>
      </c>
    </row>
    <row r="155" spans="1:5" ht="12" customHeight="1" x14ac:dyDescent="0.25">
      <c r="A155" s="678"/>
      <c r="B155" s="676"/>
      <c r="C155" s="112" t="str">
        <f>'натур показатели инновации+добр'!C139</f>
        <v>стяжка</v>
      </c>
      <c r="D155" s="67" t="str">
        <f>'натур показатели инновации+добр'!D139</f>
        <v>шт</v>
      </c>
      <c r="E155" s="171">
        <f>'патриотика0,31'!D279</f>
        <v>0.31</v>
      </c>
    </row>
    <row r="156" spans="1:5" ht="12" customHeight="1" x14ac:dyDescent="0.25">
      <c r="A156" s="678"/>
      <c r="B156" s="676"/>
      <c r="C156" s="112" t="str">
        <f>'натур показатели инновации+добр'!C140</f>
        <v>смазка</v>
      </c>
      <c r="D156" s="67" t="str">
        <f>'натур показатели инновации+добр'!D140</f>
        <v>шт</v>
      </c>
      <c r="E156" s="171">
        <f>'патриотика0,31'!D280</f>
        <v>0.31</v>
      </c>
    </row>
    <row r="157" spans="1:5" ht="12" customHeight="1" x14ac:dyDescent="0.25">
      <c r="A157" s="678"/>
      <c r="B157" s="676"/>
      <c r="C157" s="112" t="str">
        <f>'натур показатели инновации+добр'!C141</f>
        <v>лопата</v>
      </c>
      <c r="D157" s="67" t="str">
        <f>'натур показатели инновации+добр'!D141</f>
        <v>шт</v>
      </c>
      <c r="E157" s="171">
        <f>'патриотика0,31'!D281</f>
        <v>0.31</v>
      </c>
    </row>
    <row r="158" spans="1:5" ht="12" customHeight="1" x14ac:dyDescent="0.25">
      <c r="A158" s="678"/>
      <c r="B158" s="676"/>
      <c r="C158" s="112" t="str">
        <f>'натур показатели инновации+добр'!C142</f>
        <v>ключи</v>
      </c>
      <c r="D158" s="67" t="str">
        <f>'натур показатели инновации+добр'!D142</f>
        <v>шт</v>
      </c>
      <c r="E158" s="171">
        <f>'патриотика0,31'!D282</f>
        <v>0.31</v>
      </c>
    </row>
    <row r="159" spans="1:5" ht="12" customHeight="1" x14ac:dyDescent="0.25">
      <c r="A159" s="678"/>
      <c r="B159" s="676"/>
      <c r="C159" s="112" t="str">
        <f>'натур показатели инновации+добр'!C143</f>
        <v>болт</v>
      </c>
      <c r="D159" s="67" t="str">
        <f>'натур показатели инновации+добр'!D143</f>
        <v>шт</v>
      </c>
      <c r="E159" s="171">
        <f>'патриотика0,31'!D283</f>
        <v>1.24</v>
      </c>
    </row>
    <row r="160" spans="1:5" ht="12" customHeight="1" x14ac:dyDescent="0.25">
      <c r="A160" s="678"/>
      <c r="B160" s="676"/>
      <c r="C160" s="112" t="str">
        <f>'натур показатели инновации+добр'!C144</f>
        <v>гайка</v>
      </c>
      <c r="D160" s="67" t="str">
        <f>'натур показатели инновации+добр'!D144</f>
        <v>шт</v>
      </c>
      <c r="E160" s="171">
        <f>'патриотика0,31'!D284</f>
        <v>1.24</v>
      </c>
    </row>
    <row r="161" spans="1:5" ht="12" customHeight="1" x14ac:dyDescent="0.25">
      <c r="A161" s="678"/>
      <c r="B161" s="676"/>
      <c r="C161" s="112" t="str">
        <f>'натур показатели инновации+добр'!C145</f>
        <v>эмаль аэрозоль</v>
      </c>
      <c r="D161" s="67" t="str">
        <f>'натур показатели инновации+добр'!D145</f>
        <v>шт</v>
      </c>
      <c r="E161" s="171">
        <f>'патриотика0,31'!D285</f>
        <v>0.92999999999999994</v>
      </c>
    </row>
    <row r="162" spans="1:5" ht="12" customHeight="1" x14ac:dyDescent="0.25">
      <c r="A162" s="678"/>
      <c r="B162" s="676"/>
      <c r="C162" s="112" t="str">
        <f>'натур показатели инновации+добр'!C146</f>
        <v>бумага нажд</v>
      </c>
      <c r="D162" s="67" t="str">
        <f>'натур показатели инновации+добр'!D146</f>
        <v>шт</v>
      </c>
      <c r="E162" s="171">
        <f>'патриотика0,31'!D286</f>
        <v>6.2</v>
      </c>
    </row>
    <row r="163" spans="1:5" ht="12" customHeight="1" x14ac:dyDescent="0.25">
      <c r="A163" s="678"/>
      <c r="B163" s="676"/>
      <c r="C163" s="112" t="str">
        <f>'натур показатели инновации+добр'!C147</f>
        <v>круг отрезной</v>
      </c>
      <c r="D163" s="67" t="str">
        <f>'натур показатели инновации+добр'!D147</f>
        <v>шт</v>
      </c>
      <c r="E163" s="171">
        <f>'патриотика0,31'!D287</f>
        <v>3.1</v>
      </c>
    </row>
    <row r="164" spans="1:5" ht="12" customHeight="1" x14ac:dyDescent="0.25">
      <c r="A164" s="678"/>
      <c r="B164" s="676"/>
      <c r="C164" s="112" t="str">
        <f>'натур показатели инновации+добр'!C148</f>
        <v>герметик</v>
      </c>
      <c r="D164" s="67" t="str">
        <f>'натур показатели инновации+добр'!D148</f>
        <v>шт</v>
      </c>
      <c r="E164" s="171">
        <f>'патриотика0,31'!D288</f>
        <v>0.31</v>
      </c>
    </row>
    <row r="165" spans="1:5" ht="12" customHeight="1" x14ac:dyDescent="0.25">
      <c r="A165" s="678"/>
      <c r="B165" s="676"/>
      <c r="C165" s="112" t="str">
        <f>'натур показатели инновации+добр'!C149</f>
        <v>кенгуру</v>
      </c>
      <c r="D165" s="67" t="str">
        <f>'натур показатели инновации+добр'!D149</f>
        <v>шт</v>
      </c>
      <c r="E165" s="171">
        <f>'патриотика0,31'!D289</f>
        <v>0.62</v>
      </c>
    </row>
    <row r="166" spans="1:5" ht="12" customHeight="1" x14ac:dyDescent="0.25">
      <c r="A166" s="678"/>
      <c r="B166" s="676"/>
      <c r="C166" s="112" t="str">
        <f>'натур показатели инновации+добр'!C150</f>
        <v>цемент 50 кг</v>
      </c>
      <c r="D166" s="67" t="str">
        <f>'натур показатели инновации+добр'!D150</f>
        <v>шт</v>
      </c>
      <c r="E166" s="171">
        <f>'патриотика0,31'!D290</f>
        <v>0.62</v>
      </c>
    </row>
    <row r="167" spans="1:5" ht="12" customHeight="1" x14ac:dyDescent="0.25">
      <c r="A167" s="678"/>
      <c r="B167" s="676"/>
      <c r="C167" s="112" t="str">
        <f>'натур показатели инновации+добр'!C151</f>
        <v>эмаль аэрозоль</v>
      </c>
      <c r="D167" s="67" t="str">
        <f>'натур показатели инновации+добр'!D151</f>
        <v>шт</v>
      </c>
      <c r="E167" s="171">
        <f>'патриотика0,31'!D291</f>
        <v>1.55</v>
      </c>
    </row>
    <row r="168" spans="1:5" ht="12" customHeight="1" x14ac:dyDescent="0.25">
      <c r="A168" s="678"/>
      <c r="B168" s="676"/>
      <c r="C168" s="112" t="str">
        <f>'натур показатели инновации+добр'!C152</f>
        <v>эмаль аэрозоль</v>
      </c>
      <c r="D168" s="67" t="str">
        <f>'натур показатели инновации+добр'!D152</f>
        <v>шт</v>
      </c>
      <c r="E168" s="171">
        <f>'патриотика0,31'!D292</f>
        <v>1.55</v>
      </c>
    </row>
    <row r="169" spans="1:5" ht="12" customHeight="1" x14ac:dyDescent="0.25">
      <c r="A169" s="678"/>
      <c r="B169" s="676"/>
      <c r="C169" s="112" t="str">
        <f>'натур показатели инновации+добр'!C153</f>
        <v>рукав резина</v>
      </c>
      <c r="D169" s="67" t="str">
        <f>'натур показатели инновации+добр'!D153</f>
        <v>шт</v>
      </c>
      <c r="E169" s="171">
        <f>'патриотика0,31'!D293</f>
        <v>1.8599999999999999</v>
      </c>
    </row>
    <row r="170" spans="1:5" ht="12" customHeight="1" x14ac:dyDescent="0.25">
      <c r="A170" s="678"/>
      <c r="B170" s="676"/>
      <c r="C170" s="112" t="str">
        <f>'натур показатели инновации+добр'!C154</f>
        <v>лампа</v>
      </c>
      <c r="D170" s="67" t="str">
        <f>'натур показатели инновации+добр'!D154</f>
        <v>шт</v>
      </c>
      <c r="E170" s="171">
        <f>'патриотика0,31'!D294</f>
        <v>1.55</v>
      </c>
    </row>
    <row r="171" spans="1:5" ht="12" customHeight="1" x14ac:dyDescent="0.25">
      <c r="A171" s="678"/>
      <c r="B171" s="676"/>
      <c r="C171" s="112" t="str">
        <f>'натур показатели инновации+добр'!C155</f>
        <v>лампа энергосберегающая</v>
      </c>
      <c r="D171" s="67" t="str">
        <f>'натур показатели инновации+добр'!D155</f>
        <v>шт</v>
      </c>
      <c r="E171" s="171">
        <f>'патриотика0,31'!D295</f>
        <v>0.31</v>
      </c>
    </row>
    <row r="172" spans="1:5" ht="12" customHeight="1" x14ac:dyDescent="0.25">
      <c r="A172" s="678"/>
      <c r="B172" s="676"/>
      <c r="C172" s="112" t="str">
        <f>'натур показатели инновации+добр'!C156</f>
        <v>антифриз</v>
      </c>
      <c r="D172" s="67" t="str">
        <f>'натур показатели инновации+добр'!D156</f>
        <v>шт</v>
      </c>
      <c r="E172" s="171">
        <f>'патриотика0,31'!D296</f>
        <v>0.31</v>
      </c>
    </row>
    <row r="173" spans="1:5" ht="12" customHeight="1" x14ac:dyDescent="0.25">
      <c r="A173" s="678"/>
      <c r="B173" s="676"/>
      <c r="C173" s="112" t="str">
        <f>'натур показатели инновации+добр'!C157</f>
        <v>коврик автомобильный</v>
      </c>
      <c r="D173" s="67" t="str">
        <f>'натур показатели инновации+добр'!D157</f>
        <v>шт</v>
      </c>
      <c r="E173" s="171">
        <f>'патриотика0,31'!D297</f>
        <v>0.31</v>
      </c>
    </row>
    <row r="174" spans="1:5" ht="12" customHeight="1" x14ac:dyDescent="0.25">
      <c r="A174" s="678"/>
      <c r="B174" s="676"/>
      <c r="C174" s="112" t="str">
        <f>'натур показатели инновации+добр'!C158</f>
        <v>краска акрил</v>
      </c>
      <c r="D174" s="67" t="str">
        <f>'натур показатели инновации+добр'!D158</f>
        <v>шт</v>
      </c>
      <c r="E174" s="171">
        <f>'патриотика0,31'!D298</f>
        <v>0.92999999999999994</v>
      </c>
    </row>
    <row r="175" spans="1:5" ht="12" customHeight="1" x14ac:dyDescent="0.25">
      <c r="A175" s="678"/>
      <c r="B175" s="676"/>
      <c r="C175" s="112" t="str">
        <f>'натур показатели инновации+добр'!C159</f>
        <v>валик</v>
      </c>
      <c r="D175" s="67" t="str">
        <f>'натур показатели инновации+добр'!D159</f>
        <v>шт</v>
      </c>
      <c r="E175" s="171">
        <f>'патриотика0,31'!D299</f>
        <v>1.24</v>
      </c>
    </row>
    <row r="176" spans="1:5" ht="12" customHeight="1" x14ac:dyDescent="0.25">
      <c r="A176" s="678"/>
      <c r="B176" s="676"/>
      <c r="C176" s="112" t="str">
        <f>'натур показатели инновации+добр'!C160</f>
        <v>скотч маляр</v>
      </c>
      <c r="D176" s="67" t="str">
        <f>'натур показатели инновации+добр'!D160</f>
        <v>шт</v>
      </c>
      <c r="E176" s="171">
        <f>'патриотика0,31'!D300</f>
        <v>1.55</v>
      </c>
    </row>
    <row r="177" spans="1:5" ht="12" customHeight="1" x14ac:dyDescent="0.25">
      <c r="A177" s="678"/>
      <c r="B177" s="676"/>
      <c r="C177" s="112" t="str">
        <f>'натур показатели инновации+добр'!C161</f>
        <v xml:space="preserve">колер </v>
      </c>
      <c r="D177" s="67" t="str">
        <f>'натур показатели инновации+добр'!D161</f>
        <v>шт</v>
      </c>
      <c r="E177" s="171">
        <f>'патриотика0,31'!D301</f>
        <v>1.55</v>
      </c>
    </row>
    <row r="178" spans="1:5" ht="12" customHeight="1" x14ac:dyDescent="0.25">
      <c r="A178" s="678"/>
      <c r="B178" s="676"/>
      <c r="C178" s="112" t="str">
        <f>'натур показатели инновации+добр'!C162</f>
        <v>скотч маляр</v>
      </c>
      <c r="D178" s="67" t="str">
        <f>'натур показатели инновации+добр'!D162</f>
        <v>шт</v>
      </c>
      <c r="E178" s="171">
        <f>'патриотика0,31'!D302</f>
        <v>3.41</v>
      </c>
    </row>
    <row r="179" spans="1:5" ht="12" customHeight="1" x14ac:dyDescent="0.25">
      <c r="A179" s="678"/>
      <c r="B179" s="676"/>
      <c r="C179" s="112" t="str">
        <f>'натур показатели инновации+добр'!C163</f>
        <v>паста колеровочная</v>
      </c>
      <c r="D179" s="67" t="str">
        <f>'натур показатели инновации+добр'!D163</f>
        <v>шт</v>
      </c>
      <c r="E179" s="171">
        <f>'патриотика0,31'!D303</f>
        <v>3.1</v>
      </c>
    </row>
    <row r="180" spans="1:5" x14ac:dyDescent="0.25">
      <c r="A180" s="678"/>
      <c r="B180" s="676"/>
      <c r="C180" s="112" t="str">
        <f>'натур показатели инновации+добр'!C164</f>
        <v>колер</v>
      </c>
      <c r="D180" s="67" t="str">
        <f>'натур показатели инновации+добр'!D164</f>
        <v>шт</v>
      </c>
      <c r="E180" s="171">
        <f>'патриотика0,31'!D304</f>
        <v>2.48</v>
      </c>
    </row>
    <row r="181" spans="1:5" x14ac:dyDescent="0.25">
      <c r="A181" s="678"/>
      <c r="B181" s="676"/>
      <c r="C181" s="112" t="str">
        <f>'натур показатели инновации+добр'!C165</f>
        <v>краска акрил</v>
      </c>
      <c r="D181" s="67" t="str">
        <f>'натур показатели инновации+добр'!D165</f>
        <v>шт</v>
      </c>
      <c r="E181" s="171">
        <f>'патриотика0,31'!D305</f>
        <v>0.31</v>
      </c>
    </row>
    <row r="182" spans="1:5" x14ac:dyDescent="0.25">
      <c r="A182" s="678"/>
      <c r="B182" s="676"/>
      <c r="C182" s="112" t="str">
        <f>'натур показатели инновации+добр'!C166</f>
        <v>насадка на валик</v>
      </c>
      <c r="D182" s="67" t="str">
        <f>'натур показатели инновации+добр'!D166</f>
        <v>шт</v>
      </c>
      <c r="E182" s="171">
        <f>'патриотика0,31'!D306</f>
        <v>1.24</v>
      </c>
    </row>
    <row r="183" spans="1:5" x14ac:dyDescent="0.25">
      <c r="A183" s="678"/>
      <c r="B183" s="676"/>
      <c r="C183" s="112" t="str">
        <f>'натур показатели инновации+добр'!C167</f>
        <v>HDMI кабель 5м</v>
      </c>
      <c r="D183" s="67" t="str">
        <f>'натур показатели инновации+добр'!D167</f>
        <v>шт</v>
      </c>
      <c r="E183" s="171">
        <f>'патриотика0,31'!D307</f>
        <v>0.31</v>
      </c>
    </row>
    <row r="184" spans="1:5" x14ac:dyDescent="0.25">
      <c r="A184" s="678"/>
      <c r="B184" s="676"/>
      <c r="C184" s="112" t="str">
        <f>'натур показатели инновации+добр'!C168</f>
        <v>HDMI кабель 10м</v>
      </c>
      <c r="D184" s="67" t="str">
        <f>'натур показатели инновации+добр'!D168</f>
        <v>шт</v>
      </c>
      <c r="E184" s="171">
        <f>'патриотика0,31'!D308</f>
        <v>0.31</v>
      </c>
    </row>
    <row r="185" spans="1:5" x14ac:dyDescent="0.25">
      <c r="A185" s="678"/>
      <c r="B185" s="676"/>
      <c r="C185" s="112" t="str">
        <f>'натур показатели инновации+добр'!C169</f>
        <v>сумка для ноутбука</v>
      </c>
      <c r="D185" s="67" t="str">
        <f>'натур показатели инновации+добр'!D169</f>
        <v>шт</v>
      </c>
      <c r="E185" s="171">
        <f>'патриотика0,31'!D309</f>
        <v>0.92999999999999994</v>
      </c>
    </row>
    <row r="186" spans="1:5" x14ac:dyDescent="0.25">
      <c r="A186" s="678"/>
      <c r="B186" s="676"/>
      <c r="C186" s="112" t="str">
        <f>'натур показатели инновации+добр'!C170</f>
        <v>флеш карта</v>
      </c>
      <c r="D186" s="67" t="str">
        <f>'натур показатели инновации+добр'!D170</f>
        <v>шт</v>
      </c>
      <c r="E186" s="171">
        <f>'патриотика0,31'!D310</f>
        <v>1.8599999999999999</v>
      </c>
    </row>
    <row r="187" spans="1:5" x14ac:dyDescent="0.25">
      <c r="A187" s="678"/>
      <c r="B187" s="676"/>
      <c r="C187" s="112" t="str">
        <f>'натур показатели инновации+добр'!C171</f>
        <v>кулер для процессора</v>
      </c>
      <c r="D187" s="67" t="str">
        <f>'натур показатели инновации+добр'!D171</f>
        <v>шт</v>
      </c>
      <c r="E187" s="171">
        <f>'патриотика0,31'!D311</f>
        <v>0.31</v>
      </c>
    </row>
    <row r="188" spans="1:5" x14ac:dyDescent="0.25">
      <c r="A188" s="678"/>
      <c r="B188" s="676"/>
      <c r="C188" s="112" t="str">
        <f>'натур показатели инновации+добр'!C172</f>
        <v>блок питания</v>
      </c>
      <c r="D188" s="67" t="str">
        <f>'натур показатели инновации+добр'!D172</f>
        <v>шт</v>
      </c>
      <c r="E188" s="171">
        <f>'патриотика0,31'!D312</f>
        <v>0.31</v>
      </c>
    </row>
    <row r="189" spans="1:5" x14ac:dyDescent="0.25">
      <c r="A189" s="678"/>
      <c r="B189" s="676"/>
      <c r="C189" s="112" t="str">
        <f>'натур показатели инновации+добр'!C173</f>
        <v>клавиатура</v>
      </c>
      <c r="D189" s="67" t="str">
        <f>'натур показатели инновации+добр'!D173</f>
        <v>шт</v>
      </c>
      <c r="E189" s="171">
        <f>'патриотика0,31'!D313</f>
        <v>0.92999999999999994</v>
      </c>
    </row>
    <row r="190" spans="1:5" x14ac:dyDescent="0.25">
      <c r="A190" s="678"/>
      <c r="B190" s="676"/>
      <c r="C190" s="112" t="str">
        <f>'натур показатели инновации+добр'!C174</f>
        <v>снеговая лопата</v>
      </c>
      <c r="D190" s="67" t="str">
        <f>'натур показатели инновации+добр'!D174</f>
        <v>шт</v>
      </c>
      <c r="E190" s="171">
        <f>'патриотика0,31'!D314</f>
        <v>0.31</v>
      </c>
    </row>
    <row r="191" spans="1:5" x14ac:dyDescent="0.25">
      <c r="A191" s="678"/>
      <c r="B191" s="676"/>
      <c r="C191" s="112" t="str">
        <f>'натур показатели инновации+добр'!C175</f>
        <v>уголок</v>
      </c>
      <c r="D191" s="67" t="str">
        <f>'натур показатели инновации+добр'!D175</f>
        <v>шт</v>
      </c>
      <c r="E191" s="171">
        <f>'патриотика0,31'!D315</f>
        <v>6.2</v>
      </c>
    </row>
    <row r="192" spans="1:5" ht="22.5" customHeight="1" x14ac:dyDescent="0.25">
      <c r="A192" s="678"/>
      <c r="B192" s="676"/>
      <c r="C192" s="112" t="str">
        <f>'натур показатели инновации+добр'!C176</f>
        <v>перчатки</v>
      </c>
      <c r="D192" s="67" t="str">
        <f>'натур показатели инновации+добр'!D176</f>
        <v>шт</v>
      </c>
      <c r="E192" s="171">
        <f>'патриотика0,31'!D316</f>
        <v>0.31</v>
      </c>
    </row>
    <row r="193" spans="1:5" x14ac:dyDescent="0.25">
      <c r="A193" s="678"/>
      <c r="B193" s="676"/>
      <c r="C193" s="112" t="str">
        <f>'натур показатели инновации+добр'!C177</f>
        <v>шпатель</v>
      </c>
      <c r="D193" s="67" t="str">
        <f>'натур показатели инновации+добр'!D177</f>
        <v>шт</v>
      </c>
      <c r="E193" s="171">
        <f>'патриотика0,31'!D317</f>
        <v>0.31</v>
      </c>
    </row>
    <row r="194" spans="1:5" x14ac:dyDescent="0.25">
      <c r="A194" s="678"/>
      <c r="B194" s="676"/>
      <c r="C194" s="112" t="str">
        <f>'натур показатели инновации+добр'!C178</f>
        <v>шпатлевка</v>
      </c>
      <c r="D194" s="67" t="str">
        <f>'натур показатели инновации+добр'!D178</f>
        <v>шт</v>
      </c>
      <c r="E194" s="171">
        <f>'патриотика0,31'!D318</f>
        <v>0.31</v>
      </c>
    </row>
    <row r="195" spans="1:5" x14ac:dyDescent="0.25">
      <c r="A195" s="678"/>
      <c r="B195" s="676"/>
      <c r="C195" s="112" t="str">
        <f>'натур показатели инновации+добр'!C179</f>
        <v>алебастр</v>
      </c>
      <c r="D195" s="67" t="str">
        <f>'натур показатели инновации+добр'!D179</f>
        <v>шт</v>
      </c>
      <c r="E195" s="171">
        <f>'патриотика0,31'!D319</f>
        <v>0.31</v>
      </c>
    </row>
    <row r="196" spans="1:5" x14ac:dyDescent="0.25">
      <c r="A196" s="678"/>
      <c r="B196" s="676"/>
      <c r="C196" s="112" t="str">
        <f>'натур показатели инновации+добр'!C180</f>
        <v>кран шаровый</v>
      </c>
      <c r="D196" s="67" t="str">
        <f>'натур показатели инновации+добр'!D180</f>
        <v>шт</v>
      </c>
      <c r="E196" s="171">
        <f>'патриотика0,31'!D320</f>
        <v>1.8599999999999999</v>
      </c>
    </row>
    <row r="197" spans="1:5" x14ac:dyDescent="0.25">
      <c r="A197" s="678"/>
      <c r="B197" s="676"/>
      <c r="C197" s="112" t="str">
        <f>'натур показатели инновации+добр'!C181</f>
        <v>мешок зеленый</v>
      </c>
      <c r="D197" s="67" t="str">
        <f>'натур показатели инновации+добр'!D181</f>
        <v>шт</v>
      </c>
      <c r="E197" s="171">
        <f>'патриотика0,31'!D321</f>
        <v>15.5</v>
      </c>
    </row>
    <row r="198" spans="1:5" x14ac:dyDescent="0.25">
      <c r="A198" s="678"/>
      <c r="B198" s="676"/>
      <c r="C198" s="112" t="str">
        <f>'натур показатели инновации+добр'!C182</f>
        <v>настольная игра "тараканьи бега"</v>
      </c>
      <c r="D198" s="67" t="str">
        <f>'натур показатели инновации+добр'!D182</f>
        <v>шт</v>
      </c>
      <c r="E198" s="171">
        <f>'патриотика0,31'!D322</f>
        <v>0.31</v>
      </c>
    </row>
    <row r="199" spans="1:5" ht="22.5" customHeight="1" x14ac:dyDescent="0.25">
      <c r="A199" s="678"/>
      <c r="B199" s="676"/>
      <c r="C199" s="112" t="str">
        <f>'натур показатели инновации+добр'!C183</f>
        <v>настольная игра "Свинтус"</v>
      </c>
      <c r="D199" s="67" t="str">
        <f>'натур показатели инновации+добр'!D183</f>
        <v>шт</v>
      </c>
      <c r="E199" s="171">
        <f>'патриотика0,31'!D323</f>
        <v>0.31</v>
      </c>
    </row>
    <row r="200" spans="1:5" x14ac:dyDescent="0.25">
      <c r="A200" s="678"/>
      <c r="B200" s="676"/>
      <c r="C200" s="112" t="str">
        <f>'натур показатели инновации+добр'!C184</f>
        <v>настольная игра "мафия"</v>
      </c>
      <c r="D200" s="67" t="str">
        <f>'натур показатели инновации+добр'!D184</f>
        <v>шт</v>
      </c>
      <c r="E200" s="171">
        <f>'патриотика0,31'!D324</f>
        <v>0.31</v>
      </c>
    </row>
    <row r="201" spans="1:5" x14ac:dyDescent="0.25">
      <c r="A201" s="678"/>
      <c r="B201" s="676"/>
      <c r="C201" s="112" t="str">
        <f>'натур показатели инновации+добр'!C185</f>
        <v>мыло жидкое</v>
      </c>
      <c r="D201" s="67" t="str">
        <f>'натур показатели инновации+добр'!D185</f>
        <v>шт</v>
      </c>
      <c r="E201" s="171">
        <f>'патриотика0,31'!D325</f>
        <v>0.92999999999999994</v>
      </c>
    </row>
    <row r="202" spans="1:5" x14ac:dyDescent="0.25">
      <c r="A202" s="678"/>
      <c r="B202" s="676"/>
      <c r="C202" s="112" t="str">
        <f>'натур показатели инновации+добр'!C186</f>
        <v>насадка на швабру</v>
      </c>
      <c r="D202" s="67" t="str">
        <f>'натур показатели инновации+добр'!D186</f>
        <v>шт</v>
      </c>
      <c r="E202" s="171">
        <f>'патриотика0,31'!D326</f>
        <v>3.1</v>
      </c>
    </row>
    <row r="203" spans="1:5" x14ac:dyDescent="0.25">
      <c r="A203" s="678"/>
      <c r="B203" s="676"/>
      <c r="C203" s="112" t="str">
        <f>'натур показатели инновации+добр'!C187</f>
        <v>ведро пластик</v>
      </c>
      <c r="D203" s="67" t="str">
        <f>'натур показатели инновации+добр'!D187</f>
        <v>шт</v>
      </c>
      <c r="E203" s="171">
        <f>'патриотика0,31'!D327</f>
        <v>0.62</v>
      </c>
    </row>
    <row r="204" spans="1:5" x14ac:dyDescent="0.25">
      <c r="A204" s="678"/>
      <c r="B204" s="676"/>
      <c r="C204" s="112" t="str">
        <f>'натур показатели инновации+добр'!C188</f>
        <v>туал бумага</v>
      </c>
      <c r="D204" s="67" t="str">
        <f>'натур показатели инновации+добр'!D188</f>
        <v>шт</v>
      </c>
      <c r="E204" s="171">
        <f>'патриотика0,31'!D328</f>
        <v>15.5</v>
      </c>
    </row>
    <row r="205" spans="1:5" x14ac:dyDescent="0.25">
      <c r="A205" s="678"/>
      <c r="B205" s="676"/>
      <c r="C205" s="112" t="str">
        <f>'натур показатели инновации+добр'!C189</f>
        <v>кнопки силовые</v>
      </c>
      <c r="D205" s="67" t="str">
        <f>'натур показатели инновации+добр'!D189</f>
        <v>шт</v>
      </c>
      <c r="E205" s="171">
        <f>'патриотика0,31'!D329</f>
        <v>24.8</v>
      </c>
    </row>
    <row r="206" spans="1:5" x14ac:dyDescent="0.25">
      <c r="A206" s="678"/>
      <c r="B206" s="676"/>
      <c r="C206" s="112" t="str">
        <f>'натур показатели инновации+добр'!C190</f>
        <v>канц нож</v>
      </c>
      <c r="D206" s="67" t="str">
        <f>'натур показатели инновации+добр'!D190</f>
        <v>шт</v>
      </c>
      <c r="E206" s="171">
        <f>'патриотика0,31'!D330</f>
        <v>3.1</v>
      </c>
    </row>
    <row r="207" spans="1:5" x14ac:dyDescent="0.25">
      <c r="A207" s="678"/>
      <c r="B207" s="676"/>
      <c r="C207" s="112" t="str">
        <f>'натур показатели инновации+добр'!C191</f>
        <v>нож для хобби</v>
      </c>
      <c r="D207" s="67" t="str">
        <f>'натур показатели инновации+добр'!D191</f>
        <v>шт</v>
      </c>
      <c r="E207" s="171">
        <f>'патриотика0,31'!D331</f>
        <v>1.55</v>
      </c>
    </row>
    <row r="208" spans="1:5" ht="22.5" customHeight="1" x14ac:dyDescent="0.25">
      <c r="A208" s="678"/>
      <c r="B208" s="676"/>
      <c r="C208" s="112" t="str">
        <f>'натур показатели инновации+добр'!C192</f>
        <v>магниты для доски (уп 9 шт)</v>
      </c>
      <c r="D208" s="67" t="str">
        <f>'натур показатели инновации+добр'!D192</f>
        <v>шт</v>
      </c>
      <c r="E208" s="171">
        <f>'патриотика0,31'!D332</f>
        <v>1.55</v>
      </c>
    </row>
    <row r="209" spans="1:5" x14ac:dyDescent="0.25">
      <c r="A209" s="678"/>
      <c r="B209" s="676"/>
      <c r="C209" s="112" t="str">
        <f>'натур показатели инновации+добр'!C193</f>
        <v>ежедневник</v>
      </c>
      <c r="D209" s="67" t="str">
        <f>'натур показатели инновации+добр'!D193</f>
        <v>шт</v>
      </c>
      <c r="E209" s="171">
        <f>'патриотика0,31'!D333</f>
        <v>1.55</v>
      </c>
    </row>
    <row r="210" spans="1:5" x14ac:dyDescent="0.25">
      <c r="A210" s="678"/>
      <c r="B210" s="676"/>
      <c r="C210" s="112" t="str">
        <f>'натур показатели инновации+добр'!C194</f>
        <v>ср-во для стекол</v>
      </c>
      <c r="D210" s="67" t="str">
        <f>'натур показатели инновации+добр'!D194</f>
        <v>шт</v>
      </c>
      <c r="E210" s="171">
        <f>'патриотика0,31'!D334</f>
        <v>0.62</v>
      </c>
    </row>
    <row r="211" spans="1:5" x14ac:dyDescent="0.25">
      <c r="A211" s="678"/>
      <c r="B211" s="676"/>
      <c r="C211" s="112" t="str">
        <f>'натур показатели инновации+добр'!C195</f>
        <v>пемолюкс</v>
      </c>
      <c r="D211" s="67" t="str">
        <f>'натур показатели инновации+добр'!D195</f>
        <v>шт</v>
      </c>
      <c r="E211" s="171">
        <f>'патриотика0,31'!D335</f>
        <v>3.1</v>
      </c>
    </row>
    <row r="212" spans="1:5" x14ac:dyDescent="0.25">
      <c r="A212" s="678"/>
      <c r="B212" s="676"/>
      <c r="C212" s="112" t="str">
        <f>'натур показатели инновации+добр'!C196</f>
        <v>доместос</v>
      </c>
      <c r="D212" s="67" t="str">
        <f>'натур показатели инновации+добр'!D196</f>
        <v>шт</v>
      </c>
      <c r="E212" s="171">
        <f>'патриотика0,31'!D336</f>
        <v>1.24</v>
      </c>
    </row>
    <row r="213" spans="1:5" x14ac:dyDescent="0.25">
      <c r="A213" s="678"/>
      <c r="B213" s="676"/>
      <c r="C213" s="112" t="str">
        <f>'натур показатели инновации+добр'!C197</f>
        <v>маркер</v>
      </c>
      <c r="D213" s="67" t="str">
        <f>'натур показатели инновации+добр'!D197</f>
        <v>шт</v>
      </c>
      <c r="E213" s="171">
        <f>'патриотика0,31'!D337</f>
        <v>9.3000000000000007</v>
      </c>
    </row>
    <row r="214" spans="1:5" x14ac:dyDescent="0.25">
      <c r="A214" s="678"/>
      <c r="B214" s="676"/>
      <c r="C214" s="112" t="str">
        <f>'натур показатели инновации+добр'!C198</f>
        <v>тал блок освеж</v>
      </c>
      <c r="D214" s="67" t="str">
        <f>'натур показатели инновации+добр'!D198</f>
        <v>шт</v>
      </c>
      <c r="E214" s="171">
        <f>'патриотика0,31'!D338</f>
        <v>3.1</v>
      </c>
    </row>
    <row r="215" spans="1:5" x14ac:dyDescent="0.25">
      <c r="A215" s="678"/>
      <c r="B215" s="676"/>
      <c r="C215" s="112" t="str">
        <f>'натур показатели инновации+добр'!C199</f>
        <v>футболка-поло белая с логотипом, мужская</v>
      </c>
      <c r="D215" s="67" t="str">
        <f>'натур показатели инновации+добр'!D199</f>
        <v>шт</v>
      </c>
      <c r="E215" s="171">
        <f>'патриотика0,31'!D339</f>
        <v>1.24</v>
      </c>
    </row>
    <row r="216" spans="1:5" x14ac:dyDescent="0.25">
      <c r="A216" s="678"/>
      <c r="B216" s="676"/>
      <c r="C216" s="112" t="str">
        <f>'натур показатели инновации+добр'!C200</f>
        <v>футболка-поло белая с логотипом, женская</v>
      </c>
      <c r="D216" s="67" t="str">
        <f>'натур показатели инновации+добр'!D200</f>
        <v>шт</v>
      </c>
      <c r="E216" s="171">
        <f>'патриотика0,31'!D340</f>
        <v>2.79</v>
      </c>
    </row>
    <row r="217" spans="1:5" x14ac:dyDescent="0.25">
      <c r="A217" s="678"/>
      <c r="B217" s="676"/>
      <c r="C217" s="112" t="str">
        <f>'натур показатели инновации+добр'!C201</f>
        <v>радиатор медный</v>
      </c>
      <c r="D217" s="67" t="str">
        <f>'натур показатели инновации+добр'!D201</f>
        <v>шт</v>
      </c>
      <c r="E217" s="171">
        <f>'патриотика0,31'!D341</f>
        <v>0.31</v>
      </c>
    </row>
    <row r="218" spans="1:5" x14ac:dyDescent="0.25">
      <c r="A218" s="678"/>
      <c r="B218" s="676"/>
      <c r="C218" s="112" t="str">
        <f>'натур показатели инновации+добр'!C202</f>
        <v>гидротолкатель клапана</v>
      </c>
      <c r="D218" s="67" t="str">
        <f>'натур показатели инновации+добр'!D202</f>
        <v>шт</v>
      </c>
      <c r="E218" s="171">
        <f>'патриотика0,31'!D342</f>
        <v>0.62</v>
      </c>
    </row>
    <row r="219" spans="1:5" x14ac:dyDescent="0.25">
      <c r="A219" s="678"/>
      <c r="B219" s="676"/>
      <c r="C219" s="112" t="str">
        <f>'натур показатели инновации+добр'!C203</f>
        <v>маслосъемные колпачки (16 шт)</v>
      </c>
      <c r="D219" s="67" t="str">
        <f>'натур показатели инновации+добр'!D203</f>
        <v>шт</v>
      </c>
      <c r="E219" s="171">
        <f>'патриотика0,31'!D343</f>
        <v>0.31</v>
      </c>
    </row>
    <row r="220" spans="1:5" x14ac:dyDescent="0.25">
      <c r="A220" s="678"/>
      <c r="B220" s="676"/>
      <c r="C220" s="112" t="str">
        <f>'натур показатели инновации+добр'!C204</f>
        <v>к-т ГРМ (полный)</v>
      </c>
      <c r="D220" s="67" t="str">
        <f>'натур показатели инновации+добр'!D204</f>
        <v>шт</v>
      </c>
      <c r="E220" s="171">
        <f>'патриотика0,31'!D344</f>
        <v>0.31</v>
      </c>
    </row>
    <row r="221" spans="1:5" x14ac:dyDescent="0.25">
      <c r="A221" s="678"/>
      <c r="B221" s="676"/>
      <c r="C221" s="112" t="str">
        <f>'натур показатели инновации+добр'!C205</f>
        <v>фланец упорный распредвала</v>
      </c>
      <c r="D221" s="67" t="str">
        <f>'натур показатели инновации+добр'!D205</f>
        <v>шт</v>
      </c>
      <c r="E221" s="171">
        <f>'патриотика0,31'!D345</f>
        <v>0.62</v>
      </c>
    </row>
    <row r="222" spans="1:5" x14ac:dyDescent="0.25">
      <c r="A222" s="678"/>
      <c r="B222" s="676"/>
      <c r="C222" s="112" t="str">
        <f>'натур показатели инновации+добр'!C206</f>
        <v>гидронатяжитель цепи</v>
      </c>
      <c r="D222" s="67" t="str">
        <f>'натур показатели инновации+добр'!D206</f>
        <v>шт</v>
      </c>
      <c r="E222" s="171">
        <f>'патриотика0,31'!D346</f>
        <v>0.62</v>
      </c>
    </row>
    <row r="223" spans="1:5" x14ac:dyDescent="0.25">
      <c r="A223" s="678"/>
      <c r="B223" s="676"/>
      <c r="C223" s="112" t="str">
        <f>'натур показатели инновации+добр'!C207</f>
        <v>прокладка головки блока</v>
      </c>
      <c r="D223" s="67" t="str">
        <f>'натур показатели инновации+добр'!D207</f>
        <v>шт</v>
      </c>
      <c r="E223" s="171">
        <f>'патриотика0,31'!D347</f>
        <v>0.31</v>
      </c>
    </row>
    <row r="224" spans="1:5" x14ac:dyDescent="0.25">
      <c r="A224" s="678"/>
      <c r="B224" s="676"/>
      <c r="C224" s="112" t="str">
        <f>'натур показатели инновации+добр'!C208</f>
        <v>к-т прокладок на дв.4091</v>
      </c>
      <c r="D224" s="67" t="str">
        <f>'натур показатели инновации+добр'!D208</f>
        <v>шт</v>
      </c>
      <c r="E224" s="171">
        <f>'патриотика0,31'!D348</f>
        <v>0.31</v>
      </c>
    </row>
    <row r="225" spans="1:5" x14ac:dyDescent="0.25">
      <c r="A225" s="678"/>
      <c r="B225" s="676"/>
      <c r="C225" s="112" t="str">
        <f>'натур показатели инновации+добр'!C209</f>
        <v>dextron iv</v>
      </c>
      <c r="D225" s="67" t="str">
        <f>'натур показатели инновации+добр'!D209</f>
        <v>шт</v>
      </c>
      <c r="E225" s="171">
        <f>'патриотика0,31'!D349</f>
        <v>0.31</v>
      </c>
    </row>
    <row r="226" spans="1:5" x14ac:dyDescent="0.25">
      <c r="A226" s="678"/>
      <c r="B226" s="676"/>
      <c r="C226" s="112" t="str">
        <f>'натур показатели инновации+добр'!C210</f>
        <v>смазка (шрус)</v>
      </c>
      <c r="D226" s="67" t="str">
        <f>'натур показатели инновации+добр'!D210</f>
        <v>шт</v>
      </c>
      <c r="E226" s="171">
        <f>'патриотика0,31'!D350</f>
        <v>1.55</v>
      </c>
    </row>
    <row r="227" spans="1:5" x14ac:dyDescent="0.25">
      <c r="A227" s="678"/>
      <c r="B227" s="676"/>
      <c r="C227" s="112" t="str">
        <f>'натур показатели инновации+добр'!C211</f>
        <v>смазка литол-24</v>
      </c>
      <c r="D227" s="67" t="str">
        <f>'натур показатели инновации+добр'!D211</f>
        <v>шт</v>
      </c>
      <c r="E227" s="171">
        <f>'патриотика0,31'!D351</f>
        <v>1.24</v>
      </c>
    </row>
    <row r="228" spans="1:5" x14ac:dyDescent="0.25">
      <c r="A228" s="678"/>
      <c r="B228" s="676"/>
      <c r="C228" s="112" t="str">
        <f>'натур показатели инновации+добр'!C212</f>
        <v>тормозная жидкость (0,910 кг)</v>
      </c>
      <c r="D228" s="67" t="str">
        <f>'натур показатели инновации+добр'!D212</f>
        <v>шт</v>
      </c>
      <c r="E228" s="171">
        <f>'патриотика0,31'!D352</f>
        <v>0.62</v>
      </c>
    </row>
    <row r="229" spans="1:5" ht="22.5" x14ac:dyDescent="0.25">
      <c r="A229" s="678"/>
      <c r="B229" s="676"/>
      <c r="C229" s="112" t="str">
        <f>'натур показатели инновации+добр'!C213</f>
        <v>детали для пазла "Многоуровневая карта Северо-Енисейского района"</v>
      </c>
      <c r="D229" s="67" t="str">
        <f>'натур показатели инновации+добр'!D213</f>
        <v>шт</v>
      </c>
      <c r="E229" s="171">
        <f>'патриотика0,31'!D353</f>
        <v>0.31</v>
      </c>
    </row>
    <row r="230" spans="1:5" x14ac:dyDescent="0.25">
      <c r="A230" s="678"/>
      <c r="B230" s="676"/>
      <c r="C230" s="112" t="str">
        <f>'натур показатели инновации+добр'!C214</f>
        <v>антифриз УАЗ</v>
      </c>
      <c r="D230" s="67" t="str">
        <f>'натур показатели инновации+добр'!D214</f>
        <v>шт</v>
      </c>
      <c r="E230" s="171">
        <f>'патриотика0,31'!D354</f>
        <v>0.62</v>
      </c>
    </row>
    <row r="231" spans="1:5" x14ac:dyDescent="0.25">
      <c r="A231" s="678"/>
      <c r="B231" s="676"/>
      <c r="C231" s="112" t="str">
        <f>'натур показатели инновации+добр'!C215</f>
        <v>ГСМ УАЗ (Масло двигатель)</v>
      </c>
      <c r="D231" s="67" t="str">
        <f>'натур показатели инновации+добр'!D215</f>
        <v>шт</v>
      </c>
      <c r="E231" s="171">
        <f>'патриотика0,31'!D355</f>
        <v>2.48</v>
      </c>
    </row>
    <row r="232" spans="1:5" x14ac:dyDescent="0.25">
      <c r="A232" s="678"/>
      <c r="B232" s="676"/>
      <c r="C232" s="112" t="str">
        <f>'натур показатели инновации+добр'!C216</f>
        <v>ГСМ Бензин</v>
      </c>
      <c r="D232" s="67" t="str">
        <f>'натур показатели инновации+добр'!D216</f>
        <v>шт</v>
      </c>
      <c r="E232" s="171">
        <f>'патриотика0,31'!D356</f>
        <v>930</v>
      </c>
    </row>
    <row r="233" spans="1:5" hidden="1" x14ac:dyDescent="0.25">
      <c r="A233" s="678"/>
      <c r="B233" s="676"/>
      <c r="C233" s="112">
        <f>'натур показатели инновации+добр'!C217</f>
        <v>0</v>
      </c>
      <c r="D233" s="67">
        <f>'натур показатели инновации+добр'!D217</f>
        <v>0</v>
      </c>
      <c r="E233" s="171">
        <f>'патриотика0,31'!D357</f>
        <v>0</v>
      </c>
    </row>
    <row r="234" spans="1:5" hidden="1" x14ac:dyDescent="0.25">
      <c r="A234" s="678"/>
      <c r="B234" s="676"/>
      <c r="C234" s="112">
        <f>'натур показатели инновации+добр'!C218</f>
        <v>0</v>
      </c>
      <c r="D234" s="67">
        <f>'натур показатели инновации+добр'!D218</f>
        <v>0</v>
      </c>
      <c r="E234" s="171">
        <f>'патриотика0,31'!D358</f>
        <v>0</v>
      </c>
    </row>
    <row r="235" spans="1:5" ht="33.75" hidden="1" customHeight="1" x14ac:dyDescent="0.25">
      <c r="A235" s="678"/>
      <c r="B235" s="676"/>
      <c r="C235" s="112">
        <f>'натур показатели инновации+добр'!C219</f>
        <v>0</v>
      </c>
      <c r="D235" s="67">
        <f>'натур показатели инновации+добр'!D219</f>
        <v>0</v>
      </c>
      <c r="E235" s="171">
        <f>'патриотика0,31'!D359</f>
        <v>0</v>
      </c>
    </row>
    <row r="236" spans="1:5" hidden="1" x14ac:dyDescent="0.25">
      <c r="A236" s="678"/>
      <c r="B236" s="676"/>
      <c r="C236" s="112">
        <f>'натур показатели инновации+добр'!C220</f>
        <v>0</v>
      </c>
      <c r="D236" s="67">
        <f>'натур показатели инновации+добр'!D220</f>
        <v>0</v>
      </c>
      <c r="E236" s="171">
        <f>'патриотика0,31'!D360</f>
        <v>0</v>
      </c>
    </row>
    <row r="237" spans="1:5" hidden="1" x14ac:dyDescent="0.25">
      <c r="A237" s="678"/>
      <c r="B237" s="676"/>
      <c r="C237" s="112">
        <f>'натур показатели инновации+добр'!C221</f>
        <v>0</v>
      </c>
      <c r="D237" s="67">
        <f>'натур показатели инновации+добр'!D221</f>
        <v>0</v>
      </c>
      <c r="E237" s="171">
        <f>'патриотика0,31'!D361</f>
        <v>0</v>
      </c>
    </row>
    <row r="238" spans="1:5" hidden="1" x14ac:dyDescent="0.25">
      <c r="A238" s="678"/>
      <c r="B238" s="676"/>
      <c r="C238" s="112">
        <f>'натур показатели инновации+добр'!C222</f>
        <v>0</v>
      </c>
      <c r="D238" s="67">
        <f>'натур показатели инновации+добр'!D222</f>
        <v>0</v>
      </c>
      <c r="E238" s="171">
        <f>'патриотика0,31'!D362</f>
        <v>0</v>
      </c>
    </row>
    <row r="239" spans="1:5" hidden="1" x14ac:dyDescent="0.25">
      <c r="A239" s="678"/>
      <c r="B239" s="676"/>
      <c r="C239" s="112">
        <f>'натур показатели инновации+добр'!C223</f>
        <v>0</v>
      </c>
      <c r="D239" s="67">
        <f>'натур показатели инновации+добр'!D223</f>
        <v>0</v>
      </c>
      <c r="E239" s="171">
        <f>'патриотика0,31'!D363</f>
        <v>0</v>
      </c>
    </row>
    <row r="240" spans="1:5" hidden="1" x14ac:dyDescent="0.25">
      <c r="A240" s="678"/>
      <c r="B240" s="676"/>
      <c r="C240" s="112">
        <f>'натур показатели инновации+добр'!C224</f>
        <v>0</v>
      </c>
      <c r="D240" s="67">
        <f>'натур показатели инновации+добр'!D224</f>
        <v>0</v>
      </c>
      <c r="E240" s="171">
        <f>'патриотика0,31'!D364</f>
        <v>0</v>
      </c>
    </row>
    <row r="241" spans="1:5" hidden="1" x14ac:dyDescent="0.25">
      <c r="A241" s="678"/>
      <c r="B241" s="676"/>
      <c r="C241" s="112">
        <f>'натур показатели инновации+добр'!C225</f>
        <v>0</v>
      </c>
      <c r="D241" s="67">
        <f>'натур показатели инновации+добр'!D225</f>
        <v>0</v>
      </c>
      <c r="E241" s="171">
        <f>'патриотика0,31'!D365</f>
        <v>0</v>
      </c>
    </row>
    <row r="242" spans="1:5" hidden="1" x14ac:dyDescent="0.25">
      <c r="A242" s="678"/>
      <c r="B242" s="676"/>
      <c r="C242" s="112">
        <f>'натур показатели инновации+добр'!C226</f>
        <v>0</v>
      </c>
      <c r="D242" s="67">
        <f>'натур показатели инновации+добр'!D226</f>
        <v>0</v>
      </c>
      <c r="E242" s="171">
        <f>'патриотика0,31'!D366</f>
        <v>0</v>
      </c>
    </row>
    <row r="243" spans="1:5" hidden="1" x14ac:dyDescent="0.25">
      <c r="A243" s="678"/>
      <c r="B243" s="676"/>
      <c r="C243" s="112">
        <f>'натур показатели инновации+добр'!C227</f>
        <v>0</v>
      </c>
      <c r="D243" s="67">
        <f>'натур показатели инновации+добр'!D227</f>
        <v>0</v>
      </c>
      <c r="E243" s="171">
        <f>'патриотика0,31'!D367</f>
        <v>0</v>
      </c>
    </row>
    <row r="244" spans="1:5" hidden="1" x14ac:dyDescent="0.25">
      <c r="A244" s="678"/>
      <c r="B244" s="676"/>
      <c r="C244" s="112">
        <f>'натур показатели инновации+добр'!C228</f>
        <v>0</v>
      </c>
      <c r="D244" s="67">
        <f>'натур показатели инновации+добр'!D228</f>
        <v>0</v>
      </c>
      <c r="E244" s="171">
        <f>'патриотика0,31'!D368</f>
        <v>0</v>
      </c>
    </row>
    <row r="245" spans="1:5" hidden="1" x14ac:dyDescent="0.25">
      <c r="A245" s="678"/>
      <c r="B245" s="676"/>
      <c r="C245" s="112">
        <f>'натур показатели инновации+добр'!C229</f>
        <v>0</v>
      </c>
      <c r="D245" s="67">
        <f>'натур показатели инновации+добр'!D229</f>
        <v>0</v>
      </c>
      <c r="E245" s="171">
        <f>'патриотика0,31'!D369</f>
        <v>0</v>
      </c>
    </row>
    <row r="246" spans="1:5" hidden="1" x14ac:dyDescent="0.25">
      <c r="A246" s="678"/>
      <c r="B246" s="676"/>
      <c r="C246" s="112">
        <f>'натур показатели инновации+добр'!C230</f>
        <v>0</v>
      </c>
      <c r="D246" s="67">
        <f>'натур показатели инновации+добр'!D230</f>
        <v>0</v>
      </c>
      <c r="E246" s="171">
        <f>'патриотика0,31'!D370</f>
        <v>0</v>
      </c>
    </row>
    <row r="247" spans="1:5" hidden="1" x14ac:dyDescent="0.25">
      <c r="A247" s="678"/>
      <c r="B247" s="676"/>
      <c r="C247" s="112">
        <f>'натур показатели инновации+добр'!C231</f>
        <v>0</v>
      </c>
      <c r="D247" s="67">
        <f>'натур показатели инновации+добр'!D231</f>
        <v>0</v>
      </c>
      <c r="E247" s="171">
        <f>'патриотика0,31'!D371</f>
        <v>0</v>
      </c>
    </row>
    <row r="248" spans="1:5" hidden="1" x14ac:dyDescent="0.25">
      <c r="A248" s="678"/>
      <c r="B248" s="676"/>
      <c r="C248" s="112">
        <f>'натур показатели инновации+добр'!C232</f>
        <v>0</v>
      </c>
      <c r="D248" s="67">
        <f>'натур показатели инновации+добр'!D232</f>
        <v>0</v>
      </c>
      <c r="E248" s="171">
        <f>'патриотика0,31'!D372</f>
        <v>0</v>
      </c>
    </row>
    <row r="249" spans="1:5" hidden="1" x14ac:dyDescent="0.25">
      <c r="A249" s="678"/>
      <c r="B249" s="676"/>
      <c r="C249" s="112">
        <f>'натур показатели инновации+добр'!C233</f>
        <v>0</v>
      </c>
      <c r="D249" s="67">
        <f>'натур показатели инновации+добр'!D233</f>
        <v>0</v>
      </c>
      <c r="E249" s="171">
        <f>'патриотика0,31'!D373</f>
        <v>0</v>
      </c>
    </row>
    <row r="250" spans="1:5" hidden="1" x14ac:dyDescent="0.25">
      <c r="A250" s="678"/>
      <c r="B250" s="676"/>
      <c r="C250" s="112">
        <f>'натур показатели инновации+добр'!C234</f>
        <v>0</v>
      </c>
      <c r="D250" s="67">
        <f>'натур показатели инновации+добр'!D234</f>
        <v>0</v>
      </c>
      <c r="E250" s="171">
        <f>'патриотика0,31'!D374</f>
        <v>0</v>
      </c>
    </row>
    <row r="251" spans="1:5" hidden="1" x14ac:dyDescent="0.25">
      <c r="A251" s="678"/>
      <c r="B251" s="676"/>
      <c r="C251" s="112">
        <f>'натур показатели инновации+добр'!C235</f>
        <v>0</v>
      </c>
      <c r="D251" s="67">
        <f>'натур показатели инновации+добр'!D235</f>
        <v>0</v>
      </c>
      <c r="E251" s="171">
        <f>'патриотика0,31'!D375</f>
        <v>0</v>
      </c>
    </row>
    <row r="252" spans="1:5" hidden="1" x14ac:dyDescent="0.25">
      <c r="A252" s="678"/>
      <c r="B252" s="676"/>
      <c r="C252" s="112">
        <f>'натур показатели инновации+добр'!C236</f>
        <v>0</v>
      </c>
      <c r="D252" s="67">
        <f>'натур показатели инновации+добр'!D236</f>
        <v>0</v>
      </c>
      <c r="E252" s="171">
        <f>'патриотика0,31'!D376</f>
        <v>0</v>
      </c>
    </row>
    <row r="253" spans="1:5" hidden="1" x14ac:dyDescent="0.25">
      <c r="A253" s="678"/>
      <c r="B253" s="676"/>
      <c r="C253" s="112">
        <f>'натур показатели инновации+добр'!C237</f>
        <v>0</v>
      </c>
      <c r="D253" s="67">
        <f>'натур показатели инновации+добр'!D237</f>
        <v>0</v>
      </c>
      <c r="E253" s="171">
        <f>'патриотика0,31'!D377</f>
        <v>0</v>
      </c>
    </row>
    <row r="254" spans="1:5" hidden="1" x14ac:dyDescent="0.25">
      <c r="A254" s="678"/>
      <c r="B254" s="676"/>
      <c r="C254" s="112">
        <f>'натур показатели инновации+добр'!C238</f>
        <v>0</v>
      </c>
      <c r="D254" s="67">
        <f>'натур показатели инновации+добр'!D238</f>
        <v>0</v>
      </c>
      <c r="E254" s="171">
        <f>'патриотика0,31'!D378</f>
        <v>0</v>
      </c>
    </row>
    <row r="255" spans="1:5" hidden="1" x14ac:dyDescent="0.25">
      <c r="A255" s="678"/>
      <c r="B255" s="676"/>
      <c r="C255" s="112">
        <f>'натур показатели инновации+добр'!C239</f>
        <v>0</v>
      </c>
      <c r="D255" s="67">
        <f>'натур показатели инновации+добр'!D239</f>
        <v>0</v>
      </c>
      <c r="E255" s="171">
        <f>'патриотика0,31'!D379</f>
        <v>0</v>
      </c>
    </row>
    <row r="256" spans="1:5" hidden="1" x14ac:dyDescent="0.25">
      <c r="A256" s="678"/>
      <c r="B256" s="676"/>
      <c r="C256" s="112">
        <f>'натур показатели инновации+добр'!C240</f>
        <v>0</v>
      </c>
      <c r="D256" s="67">
        <f>'натур показатели инновации+добр'!D240</f>
        <v>0</v>
      </c>
      <c r="E256" s="171">
        <f>'патриотика0,31'!D380</f>
        <v>0</v>
      </c>
    </row>
    <row r="257" spans="1:5" hidden="1" x14ac:dyDescent="0.25">
      <c r="A257" s="678"/>
      <c r="B257" s="676"/>
      <c r="C257" s="112">
        <f>'натур показатели инновации+добр'!C241</f>
        <v>0</v>
      </c>
      <c r="D257" s="67">
        <f>'натур показатели инновации+добр'!D241</f>
        <v>0</v>
      </c>
      <c r="E257" s="171">
        <f>'патриотика0,31'!D381</f>
        <v>0</v>
      </c>
    </row>
    <row r="258" spans="1:5" hidden="1" x14ac:dyDescent="0.25">
      <c r="A258" s="678"/>
      <c r="B258" s="676"/>
      <c r="C258" s="112">
        <f>'натур показатели инновации+добр'!C242</f>
        <v>0</v>
      </c>
      <c r="D258" s="67">
        <f>'натур показатели инновации+добр'!D242</f>
        <v>0</v>
      </c>
      <c r="E258" s="171">
        <f>'патриотика0,31'!D382</f>
        <v>0</v>
      </c>
    </row>
    <row r="259" spans="1:5" hidden="1" x14ac:dyDescent="0.25">
      <c r="A259" s="678"/>
      <c r="B259" s="676"/>
      <c r="C259" s="112">
        <f>'натур показатели инновации+добр'!C243</f>
        <v>0</v>
      </c>
      <c r="D259" s="67">
        <f>'натур показатели инновации+добр'!D243</f>
        <v>0</v>
      </c>
      <c r="E259" s="171">
        <f>'патриотика0,31'!D383</f>
        <v>0</v>
      </c>
    </row>
    <row r="260" spans="1:5" hidden="1" x14ac:dyDescent="0.25">
      <c r="A260" s="678"/>
      <c r="B260" s="676"/>
      <c r="C260" s="112">
        <f>'натур показатели инновации+добр'!C244</f>
        <v>0</v>
      </c>
      <c r="D260" s="67">
        <f>'натур показатели инновации+добр'!D244</f>
        <v>0</v>
      </c>
      <c r="E260" s="171">
        <f>'патриотика0,31'!D384</f>
        <v>0</v>
      </c>
    </row>
    <row r="261" spans="1:5" hidden="1" x14ac:dyDescent="0.25">
      <c r="A261" s="678"/>
      <c r="B261" s="676"/>
      <c r="C261" s="112">
        <f>'натур показатели инновации+добр'!C245</f>
        <v>0</v>
      </c>
      <c r="D261" s="67">
        <f>'натур показатели инновации+добр'!D245</f>
        <v>0</v>
      </c>
      <c r="E261" s="171">
        <f>'патриотика0,31'!D385</f>
        <v>0</v>
      </c>
    </row>
    <row r="262" spans="1:5" hidden="1" x14ac:dyDescent="0.25">
      <c r="A262" s="678"/>
      <c r="B262" s="676"/>
      <c r="C262" s="112">
        <f>'натур показатели инновации+добр'!C246</f>
        <v>0</v>
      </c>
      <c r="D262" s="67">
        <f>'натур показатели инновации+добр'!D246</f>
        <v>0</v>
      </c>
      <c r="E262" s="171">
        <f>'патриотика0,31'!D386</f>
        <v>0</v>
      </c>
    </row>
    <row r="263" spans="1:5" hidden="1" x14ac:dyDescent="0.25">
      <c r="A263" s="678"/>
      <c r="B263" s="676"/>
      <c r="C263" s="112">
        <f>'натур показатели инновации+добр'!C247</f>
        <v>0</v>
      </c>
      <c r="D263" s="67">
        <f>'натур показатели инновации+добр'!D247</f>
        <v>0</v>
      </c>
      <c r="E263" s="171">
        <f>'патриотика0,31'!D387</f>
        <v>0</v>
      </c>
    </row>
    <row r="264" spans="1:5" hidden="1" x14ac:dyDescent="0.25">
      <c r="A264" s="678"/>
      <c r="B264" s="676"/>
      <c r="C264" s="112">
        <f>'натур показатели инновации+добр'!C248</f>
        <v>0</v>
      </c>
      <c r="D264" s="67">
        <f>'натур показатели инновации+добр'!D248</f>
        <v>0</v>
      </c>
      <c r="E264" s="171">
        <f>'патриотика0,31'!D388</f>
        <v>0</v>
      </c>
    </row>
    <row r="265" spans="1:5" hidden="1" x14ac:dyDescent="0.25">
      <c r="A265" s="678"/>
      <c r="B265" s="676"/>
      <c r="C265" s="112">
        <f>'натур показатели инновации+добр'!C249</f>
        <v>0</v>
      </c>
      <c r="D265" s="67">
        <f>'натур показатели инновации+добр'!D249</f>
        <v>0</v>
      </c>
      <c r="E265" s="171">
        <f>'патриотика0,31'!D389</f>
        <v>0</v>
      </c>
    </row>
    <row r="266" spans="1:5" hidden="1" x14ac:dyDescent="0.25">
      <c r="A266" s="678"/>
      <c r="B266" s="676"/>
      <c r="C266" s="112">
        <f>'натур показатели инновации+добр'!C250</f>
        <v>0</v>
      </c>
      <c r="D266" s="67">
        <f>'натур показатели инновации+добр'!D250</f>
        <v>0</v>
      </c>
      <c r="E266" s="171">
        <f>'патриотика0,31'!D390</f>
        <v>0</v>
      </c>
    </row>
    <row r="267" spans="1:5" hidden="1" x14ac:dyDescent="0.25">
      <c r="A267" s="678"/>
      <c r="B267" s="676"/>
      <c r="C267" s="112">
        <f>'натур показатели инновации+добр'!C251</f>
        <v>0</v>
      </c>
      <c r="D267" s="67">
        <f>'натур показатели инновации+добр'!D251</f>
        <v>0</v>
      </c>
      <c r="E267" s="171">
        <f>'патриотика0,31'!D391</f>
        <v>0</v>
      </c>
    </row>
    <row r="268" spans="1:5" hidden="1" x14ac:dyDescent="0.25">
      <c r="A268" s="678"/>
      <c r="B268" s="676"/>
      <c r="C268" s="112">
        <f>'натур показатели инновации+добр'!C252</f>
        <v>0</v>
      </c>
      <c r="D268" s="67">
        <f>'натур показатели инновации+добр'!D252</f>
        <v>0</v>
      </c>
      <c r="E268" s="171">
        <f>'патриотика0,31'!D392</f>
        <v>0</v>
      </c>
    </row>
    <row r="269" spans="1:5" hidden="1" x14ac:dyDescent="0.25">
      <c r="A269" s="678"/>
      <c r="B269" s="676"/>
      <c r="C269" s="112">
        <f>'натур показатели инновации+добр'!C253</f>
        <v>0</v>
      </c>
      <c r="D269" s="67">
        <f>'натур показатели инновации+добр'!D253</f>
        <v>0</v>
      </c>
      <c r="E269" s="171">
        <f>'патриотика0,31'!D393</f>
        <v>0</v>
      </c>
    </row>
    <row r="270" spans="1:5" hidden="1" x14ac:dyDescent="0.25">
      <c r="A270" s="678"/>
      <c r="B270" s="676"/>
      <c r="C270" s="112">
        <f>'натур показатели инновации+добр'!C254</f>
        <v>0</v>
      </c>
      <c r="D270" s="67">
        <f>'натур показатели инновации+добр'!D254</f>
        <v>0</v>
      </c>
      <c r="E270" s="171">
        <f>'патриотика0,31'!D394</f>
        <v>0</v>
      </c>
    </row>
    <row r="271" spans="1:5" hidden="1" x14ac:dyDescent="0.25">
      <c r="A271" s="678"/>
      <c r="B271" s="676"/>
      <c r="C271" s="112">
        <f>'натур показатели инновации+добр'!C255</f>
        <v>0</v>
      </c>
      <c r="D271" s="67">
        <f>'натур показатели инновации+добр'!D255</f>
        <v>0</v>
      </c>
      <c r="E271" s="171">
        <f>'патриотика0,31'!D395</f>
        <v>0</v>
      </c>
    </row>
    <row r="272" spans="1:5" hidden="1" x14ac:dyDescent="0.25">
      <c r="A272" s="678"/>
      <c r="B272" s="676"/>
      <c r="C272" s="112">
        <f>'натур показатели инновации+добр'!C256</f>
        <v>0</v>
      </c>
      <c r="D272" s="67">
        <f>'натур показатели инновации+добр'!D256</f>
        <v>0</v>
      </c>
      <c r="E272" s="171">
        <f>'патриотика0,31'!D396</f>
        <v>0</v>
      </c>
    </row>
    <row r="273" spans="1:5" hidden="1" x14ac:dyDescent="0.25">
      <c r="A273" s="678"/>
      <c r="B273" s="676"/>
      <c r="C273" s="112">
        <f>'натур показатели инновации+добр'!C257</f>
        <v>0</v>
      </c>
      <c r="D273" s="67">
        <f>'натур показатели инновации+добр'!D257</f>
        <v>0</v>
      </c>
      <c r="E273" s="171">
        <f>'патриотика0,31'!D397</f>
        <v>0</v>
      </c>
    </row>
    <row r="274" spans="1:5" hidden="1" x14ac:dyDescent="0.25">
      <c r="A274" s="678"/>
      <c r="B274" s="676"/>
      <c r="C274" s="112">
        <f>'натур показатели инновации+добр'!C258</f>
        <v>0</v>
      </c>
      <c r="D274" s="67">
        <f>'натур показатели инновации+добр'!D258</f>
        <v>0</v>
      </c>
      <c r="E274" s="171">
        <f>'патриотика0,31'!D398</f>
        <v>0</v>
      </c>
    </row>
    <row r="275" spans="1:5" hidden="1" x14ac:dyDescent="0.25">
      <c r="A275" s="678"/>
      <c r="B275" s="676"/>
      <c r="C275" s="112">
        <f>'натур показатели инновации+добр'!C259</f>
        <v>0</v>
      </c>
      <c r="D275" s="67">
        <f>'натур показатели инновации+добр'!D259</f>
        <v>0</v>
      </c>
      <c r="E275" s="171">
        <f>'патриотика0,31'!D399</f>
        <v>0</v>
      </c>
    </row>
    <row r="276" spans="1:5" hidden="1" x14ac:dyDescent="0.25">
      <c r="A276" s="678"/>
      <c r="B276" s="676"/>
      <c r="C276" s="112">
        <f>'натур показатели инновации+добр'!C260</f>
        <v>0</v>
      </c>
      <c r="D276" s="67">
        <f>'натур показатели инновации+добр'!D260</f>
        <v>0</v>
      </c>
      <c r="E276" s="171">
        <f>'патриотика0,31'!D400</f>
        <v>0</v>
      </c>
    </row>
    <row r="277" spans="1:5" hidden="1" x14ac:dyDescent="0.25">
      <c r="A277" s="678"/>
      <c r="B277" s="676"/>
      <c r="C277" s="112">
        <f>'натур показатели инновации+добр'!C261</f>
        <v>0</v>
      </c>
      <c r="D277" s="67">
        <f>'натур показатели инновации+добр'!D261</f>
        <v>0</v>
      </c>
      <c r="E277" s="171">
        <f>'патриотика0,31'!D401</f>
        <v>0</v>
      </c>
    </row>
    <row r="278" spans="1:5" hidden="1" x14ac:dyDescent="0.25">
      <c r="A278" s="678"/>
      <c r="B278" s="676"/>
      <c r="C278" s="112">
        <f>'натур показатели инновации+добр'!C262</f>
        <v>0</v>
      </c>
      <c r="D278" s="67">
        <f>'натур показатели инновации+добр'!D262</f>
        <v>0</v>
      </c>
      <c r="E278" s="171">
        <f>'патриотика0,31'!D402</f>
        <v>0</v>
      </c>
    </row>
    <row r="279" spans="1:5" hidden="1" x14ac:dyDescent="0.25">
      <c r="A279" s="678"/>
      <c r="B279" s="676"/>
      <c r="C279" s="112">
        <f>'натур показатели инновации+добр'!C263</f>
        <v>0</v>
      </c>
      <c r="D279" s="67">
        <f>'натур показатели инновации+добр'!D263</f>
        <v>0</v>
      </c>
      <c r="E279" s="171">
        <f>'патриотика0,31'!D403</f>
        <v>0</v>
      </c>
    </row>
    <row r="280" spans="1:5" hidden="1" x14ac:dyDescent="0.25">
      <c r="A280" s="678"/>
      <c r="B280" s="676"/>
      <c r="C280" s="112">
        <f>'натур показатели инновации+добр'!C264</f>
        <v>0</v>
      </c>
      <c r="D280" s="67">
        <f>'натур показатели инновации+добр'!D264</f>
        <v>0</v>
      </c>
      <c r="E280" s="171">
        <f>'патриотика0,31'!D404</f>
        <v>0</v>
      </c>
    </row>
    <row r="281" spans="1:5" hidden="1" x14ac:dyDescent="0.25">
      <c r="A281" s="678"/>
      <c r="B281" s="676"/>
      <c r="C281" s="112">
        <f>'натур показатели инновации+добр'!C265</f>
        <v>0</v>
      </c>
      <c r="D281" s="67">
        <f>'натур показатели инновации+добр'!D265</f>
        <v>0</v>
      </c>
      <c r="E281" s="171">
        <f>'патриотика0,31'!D405</f>
        <v>0</v>
      </c>
    </row>
    <row r="282" spans="1:5" hidden="1" x14ac:dyDescent="0.25">
      <c r="A282" s="678"/>
      <c r="B282" s="676"/>
      <c r="C282" s="112">
        <f>'натур показатели инновации+добр'!C266</f>
        <v>0</v>
      </c>
      <c r="D282" s="67">
        <f>'натур показатели инновации+добр'!D266</f>
        <v>0</v>
      </c>
      <c r="E282" s="171">
        <f>'патриотика0,31'!D406</f>
        <v>0</v>
      </c>
    </row>
    <row r="283" spans="1:5" hidden="1" x14ac:dyDescent="0.25">
      <c r="A283" s="678"/>
      <c r="B283" s="676"/>
      <c r="C283" s="112">
        <f>'натур показатели инновации+добр'!C267</f>
        <v>0</v>
      </c>
      <c r="D283" s="67">
        <f>'натур показатели инновации+добр'!D267</f>
        <v>0</v>
      </c>
      <c r="E283" s="171">
        <f>'патриотика0,31'!D407</f>
        <v>0</v>
      </c>
    </row>
    <row r="284" spans="1:5" hidden="1" x14ac:dyDescent="0.25">
      <c r="A284" s="678"/>
      <c r="B284" s="676"/>
      <c r="C284" s="112">
        <f>'натур показатели инновации+добр'!C268</f>
        <v>0</v>
      </c>
      <c r="D284" s="67">
        <f>'натур показатели инновации+добр'!D268</f>
        <v>0</v>
      </c>
      <c r="E284" s="171">
        <f>'патриотика0,31'!D408</f>
        <v>0</v>
      </c>
    </row>
    <row r="285" spans="1:5" hidden="1" x14ac:dyDescent="0.25">
      <c r="A285" s="678"/>
      <c r="B285" s="676"/>
      <c r="C285" s="112">
        <f>'натур показатели инновации+добр'!C269</f>
        <v>0</v>
      </c>
      <c r="D285" s="67">
        <f>'натур показатели инновации+добр'!D269</f>
        <v>0</v>
      </c>
      <c r="E285" s="171">
        <f>'патриотика0,31'!D409</f>
        <v>0</v>
      </c>
    </row>
    <row r="286" spans="1:5" hidden="1" x14ac:dyDescent="0.25">
      <c r="A286" s="678"/>
      <c r="B286" s="676"/>
      <c r="C286" s="112">
        <f>'натур показатели инновации+добр'!C270</f>
        <v>0</v>
      </c>
      <c r="D286" s="67">
        <f>'натур показатели инновации+добр'!D270</f>
        <v>0</v>
      </c>
      <c r="E286" s="171">
        <f>'патриотика0,31'!D410</f>
        <v>0</v>
      </c>
    </row>
    <row r="287" spans="1:5" hidden="1" x14ac:dyDescent="0.25">
      <c r="A287" s="678"/>
      <c r="B287" s="676"/>
      <c r="C287" s="112">
        <f>'натур показатели инновации+добр'!C271</f>
        <v>0</v>
      </c>
      <c r="D287" s="67">
        <f>'натур показатели инновации+добр'!D271</f>
        <v>0</v>
      </c>
      <c r="E287" s="171">
        <f>'патриотика0,31'!D411</f>
        <v>0</v>
      </c>
    </row>
    <row r="288" spans="1:5" hidden="1" x14ac:dyDescent="0.25">
      <c r="A288" s="678"/>
      <c r="B288" s="676"/>
      <c r="C288" s="112">
        <f>'натур показатели инновации+добр'!C272</f>
        <v>0</v>
      </c>
      <c r="D288" s="67">
        <f>'натур показатели инновации+добр'!D272</f>
        <v>0</v>
      </c>
      <c r="E288" s="171">
        <f>'патриотика0,31'!D412</f>
        <v>0</v>
      </c>
    </row>
    <row r="289" spans="1:5" hidden="1" x14ac:dyDescent="0.25">
      <c r="A289" s="678"/>
      <c r="B289" s="676"/>
      <c r="C289" s="112">
        <f>'натур показатели инновации+добр'!C273</f>
        <v>0</v>
      </c>
      <c r="D289" s="67">
        <f>'натур показатели инновации+добр'!D273</f>
        <v>0</v>
      </c>
      <c r="E289" s="171">
        <f>'патриотика0,31'!D413</f>
        <v>0</v>
      </c>
    </row>
    <row r="290" spans="1:5" hidden="1" x14ac:dyDescent="0.25">
      <c r="A290" s="678"/>
      <c r="B290" s="676"/>
      <c r="C290" s="112">
        <f>'натур показатели инновации+добр'!C274</f>
        <v>0</v>
      </c>
      <c r="D290" s="67">
        <f>'натур показатели инновации+добр'!D274</f>
        <v>0</v>
      </c>
      <c r="E290" s="171">
        <f>'патриотика0,31'!D414</f>
        <v>0</v>
      </c>
    </row>
    <row r="291" spans="1:5" hidden="1" x14ac:dyDescent="0.25">
      <c r="A291" s="678"/>
      <c r="B291" s="676"/>
      <c r="C291" s="112">
        <f>'натур показатели инновации+добр'!C275</f>
        <v>0</v>
      </c>
      <c r="D291" s="67">
        <f>'натур показатели инновации+добр'!D275</f>
        <v>0</v>
      </c>
      <c r="E291" s="171">
        <f>'патриотика0,31'!D415</f>
        <v>0</v>
      </c>
    </row>
    <row r="292" spans="1:5" hidden="1" x14ac:dyDescent="0.25">
      <c r="A292" s="678"/>
      <c r="B292" s="676"/>
      <c r="C292" s="112">
        <f>'натур показатели инновации+добр'!C276</f>
        <v>0</v>
      </c>
      <c r="D292" s="67">
        <f>'натур показатели инновации+добр'!D276</f>
        <v>0</v>
      </c>
      <c r="E292" s="171">
        <f>'патриотика0,31'!D416</f>
        <v>0</v>
      </c>
    </row>
    <row r="293" spans="1:5" hidden="1" x14ac:dyDescent="0.25">
      <c r="A293" s="678"/>
      <c r="B293" s="676"/>
      <c r="C293" s="112">
        <f>'натур показатели инновации+добр'!C277</f>
        <v>0</v>
      </c>
      <c r="D293" s="67">
        <f>'натур показатели инновации+добр'!D277</f>
        <v>0</v>
      </c>
      <c r="E293" s="171">
        <f>'патриотика0,31'!D417</f>
        <v>0</v>
      </c>
    </row>
    <row r="294" spans="1:5" hidden="1" x14ac:dyDescent="0.25">
      <c r="A294" s="678"/>
      <c r="B294" s="676"/>
      <c r="C294" s="112">
        <f>'натур показатели инновации+добр'!C278</f>
        <v>0</v>
      </c>
      <c r="D294" s="67">
        <f>'натур показатели инновации+добр'!D278</f>
        <v>0</v>
      </c>
      <c r="E294" s="171">
        <f>'патриотика0,31'!D418</f>
        <v>0</v>
      </c>
    </row>
    <row r="295" spans="1:5" hidden="1" x14ac:dyDescent="0.25">
      <c r="A295" s="678"/>
      <c r="B295" s="676"/>
      <c r="C295" s="112">
        <f>'натур показатели инновации+добр'!C279</f>
        <v>0</v>
      </c>
      <c r="D295" s="67">
        <f>'натур показатели инновации+добр'!D279</f>
        <v>0</v>
      </c>
      <c r="E295" s="171">
        <f>'патриотика0,31'!D419</f>
        <v>0</v>
      </c>
    </row>
    <row r="296" spans="1:5" hidden="1" x14ac:dyDescent="0.25">
      <c r="A296" s="678"/>
      <c r="B296" s="676"/>
      <c r="C296" s="112">
        <f>'натур показатели инновации+добр'!C280</f>
        <v>0</v>
      </c>
      <c r="D296" s="67">
        <f>'натур показатели инновации+добр'!D280</f>
        <v>0</v>
      </c>
      <c r="E296" s="171">
        <f>'патриотика0,31'!D420</f>
        <v>0</v>
      </c>
    </row>
    <row r="297" spans="1:5" hidden="1" x14ac:dyDescent="0.25">
      <c r="A297" s="678"/>
      <c r="B297" s="676"/>
      <c r="C297" s="112">
        <f>'натур показатели инновации+добр'!C281</f>
        <v>0</v>
      </c>
      <c r="D297" s="67">
        <f>'натур показатели инновации+добр'!D281</f>
        <v>0</v>
      </c>
      <c r="E297" s="171">
        <f>'патриотика0,31'!D421</f>
        <v>0</v>
      </c>
    </row>
    <row r="298" spans="1:5" hidden="1" x14ac:dyDescent="0.25">
      <c r="A298" s="678"/>
      <c r="B298" s="676"/>
      <c r="C298" s="112">
        <f>'натур показатели инновации+добр'!C282</f>
        <v>0</v>
      </c>
      <c r="D298" s="67">
        <f>'натур показатели инновации+добр'!D282</f>
        <v>0</v>
      </c>
      <c r="E298" s="171">
        <f>'патриотика0,31'!D422</f>
        <v>0</v>
      </c>
    </row>
    <row r="299" spans="1:5" hidden="1" x14ac:dyDescent="0.25">
      <c r="A299" s="678"/>
      <c r="B299" s="676"/>
      <c r="C299" s="112">
        <f>'натур показатели инновации+добр'!C283</f>
        <v>0</v>
      </c>
      <c r="D299" s="67">
        <f>'натур показатели инновации+добр'!D283</f>
        <v>0</v>
      </c>
      <c r="E299" s="171">
        <f>'патриотика0,31'!D423</f>
        <v>0</v>
      </c>
    </row>
    <row r="300" spans="1:5" hidden="1" x14ac:dyDescent="0.25">
      <c r="A300" s="678"/>
      <c r="B300" s="676"/>
      <c r="C300" s="112">
        <f>'натур показатели инновации+добр'!C284</f>
        <v>0</v>
      </c>
      <c r="D300" s="67">
        <f>'натур показатели инновации+добр'!D284</f>
        <v>0</v>
      </c>
      <c r="E300" s="171">
        <f>'патриотика0,31'!D424</f>
        <v>0</v>
      </c>
    </row>
    <row r="301" spans="1:5" hidden="1" x14ac:dyDescent="0.25">
      <c r="A301" s="678"/>
      <c r="B301" s="676"/>
      <c r="C301" s="112">
        <f>'натур показатели инновации+добр'!C285</f>
        <v>0</v>
      </c>
      <c r="D301" s="67">
        <f>'натур показатели инновации+добр'!D285</f>
        <v>0</v>
      </c>
      <c r="E301" s="171">
        <f>'патриотика0,31'!D425</f>
        <v>0</v>
      </c>
    </row>
    <row r="302" spans="1:5" hidden="1" x14ac:dyDescent="0.25">
      <c r="A302" s="678"/>
      <c r="B302" s="676"/>
      <c r="C302" s="112">
        <f>'натур показатели инновации+добр'!C286</f>
        <v>0</v>
      </c>
      <c r="D302" s="67">
        <f>'натур показатели инновации+добр'!D286</f>
        <v>0</v>
      </c>
      <c r="E302" s="171">
        <f>'патриотика0,31'!D426</f>
        <v>0</v>
      </c>
    </row>
    <row r="303" spans="1:5" hidden="1" x14ac:dyDescent="0.25">
      <c r="A303" s="678"/>
      <c r="B303" s="676"/>
      <c r="C303" s="112">
        <f>'натур показатели инновации+добр'!C287</f>
        <v>0</v>
      </c>
      <c r="D303" s="67">
        <f>'натур показатели инновации+добр'!D287</f>
        <v>0</v>
      </c>
      <c r="E303" s="171">
        <f>'патриотика0,31'!D427</f>
        <v>0</v>
      </c>
    </row>
    <row r="304" spans="1:5" hidden="1" x14ac:dyDescent="0.25">
      <c r="A304" s="678"/>
      <c r="B304" s="676"/>
      <c r="C304" s="112">
        <f>'натур показатели инновации+добр'!C288</f>
        <v>0</v>
      </c>
      <c r="D304" s="67">
        <f>'натур показатели инновации+добр'!D288</f>
        <v>0</v>
      </c>
      <c r="E304" s="171">
        <f>'патриотика0,31'!D428</f>
        <v>0</v>
      </c>
    </row>
    <row r="305" spans="1:5" hidden="1" x14ac:dyDescent="0.25">
      <c r="A305" s="678"/>
      <c r="B305" s="676"/>
      <c r="C305" s="112">
        <f>'натур показатели инновации+добр'!C289</f>
        <v>0</v>
      </c>
      <c r="D305" s="67">
        <f>'натур показатели инновации+добр'!D289</f>
        <v>0</v>
      </c>
      <c r="E305" s="171">
        <f>'патриотика0,31'!D429</f>
        <v>0</v>
      </c>
    </row>
    <row r="306" spans="1:5" hidden="1" x14ac:dyDescent="0.25">
      <c r="A306" s="678"/>
      <c r="B306" s="676"/>
      <c r="C306" s="112">
        <f>'натур показатели инновации+добр'!C290</f>
        <v>0</v>
      </c>
      <c r="D306" s="67">
        <f>'натур показатели инновации+добр'!D290</f>
        <v>0</v>
      </c>
      <c r="E306" s="171">
        <f>'патриотика0,31'!D430</f>
        <v>0</v>
      </c>
    </row>
    <row r="307" spans="1:5" hidden="1" x14ac:dyDescent="0.25">
      <c r="A307" s="678"/>
      <c r="B307" s="676"/>
      <c r="C307" s="112">
        <f>'натур показатели инновации+добр'!C291</f>
        <v>0</v>
      </c>
      <c r="D307" s="67">
        <f>'натур показатели инновации+добр'!D291</f>
        <v>0</v>
      </c>
      <c r="E307" s="171">
        <f>'патриотика0,31'!D431</f>
        <v>0</v>
      </c>
    </row>
    <row r="308" spans="1:5" hidden="1" x14ac:dyDescent="0.25">
      <c r="A308" s="678"/>
      <c r="B308" s="676"/>
      <c r="C308" s="112">
        <f>'натур показатели инновации+добр'!C292</f>
        <v>0</v>
      </c>
      <c r="D308" s="67">
        <f>'натур показатели инновации+добр'!D292</f>
        <v>0</v>
      </c>
      <c r="E308" s="171">
        <f>'патриотика0,31'!D432</f>
        <v>0</v>
      </c>
    </row>
    <row r="309" spans="1:5" hidden="1" x14ac:dyDescent="0.25">
      <c r="A309" s="678"/>
      <c r="B309" s="676"/>
      <c r="C309" s="112">
        <f>'натур показатели инновации+добр'!C293</f>
        <v>0</v>
      </c>
      <c r="D309" s="67">
        <f>'натур показатели инновации+добр'!D293</f>
        <v>0</v>
      </c>
      <c r="E309" s="171">
        <f>'патриотика0,31'!D433</f>
        <v>0</v>
      </c>
    </row>
    <row r="310" spans="1:5" hidden="1" x14ac:dyDescent="0.25">
      <c r="A310" s="678"/>
      <c r="B310" s="676"/>
      <c r="C310" s="112">
        <f>'натур показатели инновации+добр'!C294</f>
        <v>0</v>
      </c>
      <c r="D310" s="67">
        <f>'натур показатели инновации+добр'!D294</f>
        <v>0</v>
      </c>
      <c r="E310" s="171">
        <f>'патриотика0,31'!D434</f>
        <v>0</v>
      </c>
    </row>
    <row r="311" spans="1:5" hidden="1" x14ac:dyDescent="0.25">
      <c r="A311" s="678"/>
      <c r="B311" s="676"/>
      <c r="C311" s="112">
        <f>'натур показатели инновации+добр'!C295</f>
        <v>0</v>
      </c>
      <c r="D311" s="67">
        <f>'натур показатели инновации+добр'!D295</f>
        <v>0</v>
      </c>
      <c r="E311" s="171">
        <f>'патриотика0,31'!D435</f>
        <v>0</v>
      </c>
    </row>
    <row r="312" spans="1:5" hidden="1" x14ac:dyDescent="0.25">
      <c r="A312" s="678"/>
      <c r="B312" s="676"/>
      <c r="C312" s="112">
        <f>'натур показатели инновации+добр'!C296</f>
        <v>0</v>
      </c>
      <c r="D312" s="67">
        <f>'натур показатели инновации+добр'!D296</f>
        <v>0</v>
      </c>
      <c r="E312" s="171">
        <f>'патриотика0,31'!D436</f>
        <v>0</v>
      </c>
    </row>
    <row r="313" spans="1:5" hidden="1" x14ac:dyDescent="0.25">
      <c r="A313" s="678"/>
      <c r="B313" s="676"/>
      <c r="C313" s="112">
        <f>'натур показатели инновации+добр'!C297</f>
        <v>0</v>
      </c>
      <c r="D313" s="67">
        <f>'натур показатели инновации+добр'!D297</f>
        <v>0</v>
      </c>
      <c r="E313" s="171">
        <f>'патриотика0,31'!D437</f>
        <v>0</v>
      </c>
    </row>
    <row r="314" spans="1:5" hidden="1" x14ac:dyDescent="0.25">
      <c r="A314" s="678"/>
      <c r="B314" s="676"/>
      <c r="C314" s="112">
        <f>'натур показатели инновации+добр'!C298</f>
        <v>0</v>
      </c>
      <c r="D314" s="67">
        <f>'натур показатели инновации+добр'!D298</f>
        <v>0</v>
      </c>
      <c r="E314" s="171">
        <f>'патриотика0,31'!D438</f>
        <v>0</v>
      </c>
    </row>
    <row r="315" spans="1:5" hidden="1" x14ac:dyDescent="0.25">
      <c r="A315" s="678"/>
      <c r="B315" s="676"/>
      <c r="C315" s="112">
        <f>'натур показатели инновации+добр'!C299</f>
        <v>0</v>
      </c>
      <c r="D315" s="67" t="s">
        <v>88</v>
      </c>
      <c r="E315" s="171">
        <f>'патриотика0,31'!D439</f>
        <v>0</v>
      </c>
    </row>
    <row r="316" spans="1:5" hidden="1" x14ac:dyDescent="0.25">
      <c r="A316" s="678"/>
      <c r="B316" s="676"/>
      <c r="C316" s="112">
        <f>'натур показатели инновации+добр'!C300</f>
        <v>0</v>
      </c>
      <c r="D316" s="67" t="s">
        <v>88</v>
      </c>
      <c r="E316" s="171">
        <f>'патриотика0,31'!D440</f>
        <v>0</v>
      </c>
    </row>
    <row r="317" spans="1:5" hidden="1" x14ac:dyDescent="0.25">
      <c r="A317" s="678"/>
      <c r="B317" s="676"/>
      <c r="C317" s="112">
        <f>'натур показатели инновации+добр'!C301</f>
        <v>0</v>
      </c>
      <c r="D317" s="67" t="s">
        <v>88</v>
      </c>
      <c r="E317" s="171">
        <f>'патриотика0,31'!D441</f>
        <v>0</v>
      </c>
    </row>
    <row r="318" spans="1:5" hidden="1" x14ac:dyDescent="0.25">
      <c r="A318" s="678"/>
      <c r="B318" s="676"/>
      <c r="C318" s="112">
        <f>'натур показатели инновации+добр'!C302</f>
        <v>0</v>
      </c>
      <c r="D318" s="67" t="s">
        <v>88</v>
      </c>
      <c r="E318" s="171">
        <f>'патриотика0,31'!D442</f>
        <v>0</v>
      </c>
    </row>
    <row r="319" spans="1:5" hidden="1" x14ac:dyDescent="0.25">
      <c r="A319" s="678"/>
      <c r="B319" s="676"/>
      <c r="C319" s="112">
        <f>'натур показатели инновации+добр'!C303</f>
        <v>0</v>
      </c>
      <c r="D319" s="67" t="s">
        <v>88</v>
      </c>
      <c r="E319" s="171">
        <f>'патриотика0,31'!D443</f>
        <v>0</v>
      </c>
    </row>
    <row r="320" spans="1:5" hidden="1" x14ac:dyDescent="0.25">
      <c r="A320" s="678"/>
      <c r="B320" s="676"/>
      <c r="C320" s="112">
        <f>'натур показатели инновации+добр'!C304</f>
        <v>0</v>
      </c>
      <c r="D320" s="67" t="s">
        <v>88</v>
      </c>
      <c r="E320" s="171">
        <f>'патриотика0,31'!D444</f>
        <v>0</v>
      </c>
    </row>
    <row r="321" spans="1:5" hidden="1" x14ac:dyDescent="0.25">
      <c r="A321" s="678"/>
      <c r="B321" s="676"/>
      <c r="C321" s="112">
        <f>'натур показатели инновации+добр'!C305</f>
        <v>0</v>
      </c>
      <c r="D321" s="67" t="s">
        <v>88</v>
      </c>
      <c r="E321" s="171">
        <f>'патриотика0,31'!D445</f>
        <v>0</v>
      </c>
    </row>
    <row r="322" spans="1:5" hidden="1" x14ac:dyDescent="0.25">
      <c r="A322" s="678"/>
      <c r="B322" s="676"/>
      <c r="C322" s="112">
        <f>'натур показатели инновации+добр'!C306</f>
        <v>0</v>
      </c>
      <c r="D322" s="67" t="s">
        <v>88</v>
      </c>
      <c r="E322" s="171">
        <f>'патриотика0,31'!D446</f>
        <v>0</v>
      </c>
    </row>
    <row r="323" spans="1:5" hidden="1" x14ac:dyDescent="0.25">
      <c r="A323" s="678"/>
      <c r="B323" s="676"/>
      <c r="C323" s="112">
        <f>'натур показатели инновации+добр'!C307</f>
        <v>0</v>
      </c>
      <c r="D323" s="67" t="s">
        <v>88</v>
      </c>
      <c r="E323" s="171">
        <f>'патриотика0,31'!D447</f>
        <v>0</v>
      </c>
    </row>
    <row r="324" spans="1:5" hidden="1" x14ac:dyDescent="0.25">
      <c r="A324" s="678"/>
      <c r="B324" s="676"/>
      <c r="C324" s="112">
        <f>'натур показатели инновации+добр'!C308</f>
        <v>0</v>
      </c>
      <c r="D324" s="67" t="s">
        <v>88</v>
      </c>
      <c r="E324" s="171">
        <f>'патриотика0,31'!D448</f>
        <v>0</v>
      </c>
    </row>
    <row r="325" spans="1:5" hidden="1" x14ac:dyDescent="0.25">
      <c r="A325" s="678"/>
      <c r="B325" s="676"/>
      <c r="C325" s="112">
        <f>'натур показатели инновации+добр'!C309</f>
        <v>0</v>
      </c>
      <c r="D325" s="67" t="s">
        <v>88</v>
      </c>
      <c r="E325" s="171">
        <f>'патриотика0,31'!D449</f>
        <v>0</v>
      </c>
    </row>
    <row r="326" spans="1:5" hidden="1" x14ac:dyDescent="0.25">
      <c r="A326" s="678"/>
      <c r="B326" s="676"/>
      <c r="C326" s="112">
        <f>'натур показатели инновации+добр'!C310</f>
        <v>0</v>
      </c>
      <c r="D326" s="67" t="s">
        <v>88</v>
      </c>
      <c r="E326" s="171">
        <f>'патриотика0,31'!D450</f>
        <v>0</v>
      </c>
    </row>
    <row r="327" spans="1:5" hidden="1" x14ac:dyDescent="0.25">
      <c r="A327" s="678"/>
      <c r="B327" s="676"/>
      <c r="C327" s="112">
        <f>'натур показатели инновации+добр'!C311</f>
        <v>0</v>
      </c>
      <c r="D327" s="67" t="s">
        <v>88</v>
      </c>
      <c r="E327" s="171">
        <f>'патриотика0,31'!D451</f>
        <v>0</v>
      </c>
    </row>
    <row r="328" spans="1:5" hidden="1" x14ac:dyDescent="0.25">
      <c r="A328" s="678"/>
      <c r="B328" s="676"/>
      <c r="C328" s="112">
        <f>'натур показатели инновации+добр'!C312</f>
        <v>0</v>
      </c>
      <c r="D328" s="67" t="s">
        <v>88</v>
      </c>
      <c r="E328" s="171">
        <f>'патриотика0,31'!D452</f>
        <v>0</v>
      </c>
    </row>
    <row r="329" spans="1:5" hidden="1" x14ac:dyDescent="0.25">
      <c r="A329" s="678"/>
      <c r="B329" s="676"/>
      <c r="C329" s="112">
        <f>'натур показатели инновации+добр'!C313</f>
        <v>0</v>
      </c>
      <c r="D329" s="67" t="s">
        <v>88</v>
      </c>
      <c r="E329" s="171">
        <f>'патриотика0,31'!D453</f>
        <v>0</v>
      </c>
    </row>
    <row r="330" spans="1:5" hidden="1" x14ac:dyDescent="0.25">
      <c r="A330" s="678"/>
      <c r="B330" s="676"/>
      <c r="C330" s="112">
        <f>'натур показатели инновации+добр'!C314</f>
        <v>0</v>
      </c>
      <c r="D330" s="67" t="s">
        <v>88</v>
      </c>
      <c r="E330" s="171">
        <f>'патриотика0,31'!D454</f>
        <v>0</v>
      </c>
    </row>
    <row r="331" spans="1:5" hidden="1" x14ac:dyDescent="0.25">
      <c r="A331" s="678"/>
      <c r="B331" s="676"/>
      <c r="C331" s="112">
        <f>'натур показатели инновации+добр'!C315</f>
        <v>0</v>
      </c>
      <c r="D331" s="67" t="s">
        <v>88</v>
      </c>
      <c r="E331" s="171">
        <f>'патриотика0,31'!D455</f>
        <v>0</v>
      </c>
    </row>
    <row r="332" spans="1:5" hidden="1" x14ac:dyDescent="0.25">
      <c r="A332" s="678"/>
      <c r="B332" s="676"/>
      <c r="C332" s="112">
        <f>'натур показатели инновации+добр'!C316</f>
        <v>0</v>
      </c>
      <c r="D332" s="67" t="s">
        <v>88</v>
      </c>
      <c r="E332" s="171">
        <f>'патриотика0,31'!D456</f>
        <v>0</v>
      </c>
    </row>
    <row r="333" spans="1:5" hidden="1" x14ac:dyDescent="0.25">
      <c r="A333" s="678"/>
      <c r="B333" s="676"/>
      <c r="C333" s="112">
        <f>'натур показатели инновации+добр'!C317</f>
        <v>0</v>
      </c>
      <c r="D333" s="67" t="s">
        <v>88</v>
      </c>
      <c r="E333" s="171">
        <f>'патриотика0,31'!D457</f>
        <v>0</v>
      </c>
    </row>
    <row r="334" spans="1:5" hidden="1" x14ac:dyDescent="0.25">
      <c r="A334" s="678"/>
      <c r="B334" s="676"/>
      <c r="C334" s="112">
        <f>'натур показатели инновации+добр'!C318</f>
        <v>0</v>
      </c>
      <c r="D334" s="67" t="s">
        <v>88</v>
      </c>
      <c r="E334" s="171">
        <f>'патриотика0,31'!D458</f>
        <v>0</v>
      </c>
    </row>
    <row r="335" spans="1:5" hidden="1" x14ac:dyDescent="0.25">
      <c r="A335" s="678"/>
      <c r="B335" s="676"/>
      <c r="C335" s="112">
        <f>'натур показатели инновации+добр'!C319</f>
        <v>0</v>
      </c>
      <c r="D335" s="67" t="s">
        <v>88</v>
      </c>
      <c r="E335" s="171">
        <f>'патриотика0,31'!D459</f>
        <v>0</v>
      </c>
    </row>
    <row r="336" spans="1:5" hidden="1" x14ac:dyDescent="0.25">
      <c r="A336" s="678"/>
      <c r="B336" s="676"/>
      <c r="C336" s="112">
        <f>'натур показатели инновации+добр'!C320</f>
        <v>0</v>
      </c>
      <c r="D336" s="67" t="s">
        <v>88</v>
      </c>
      <c r="E336" s="171">
        <f>'патриотика0,31'!D460</f>
        <v>0</v>
      </c>
    </row>
    <row r="337" spans="1:5" hidden="1" x14ac:dyDescent="0.25">
      <c r="A337" s="678"/>
      <c r="B337" s="676"/>
      <c r="C337" s="112">
        <f>'натур показатели инновации+добр'!C321</f>
        <v>0</v>
      </c>
      <c r="D337" s="67" t="s">
        <v>88</v>
      </c>
      <c r="E337" s="171">
        <f>'патриотика0,31'!D461</f>
        <v>0</v>
      </c>
    </row>
    <row r="338" spans="1:5" hidden="1" x14ac:dyDescent="0.25">
      <c r="A338" s="678"/>
      <c r="B338" s="676"/>
      <c r="C338" s="112">
        <f>'натур показатели инновации+добр'!C322</f>
        <v>0</v>
      </c>
      <c r="D338" s="67" t="s">
        <v>88</v>
      </c>
      <c r="E338" s="171">
        <f>'патриотика0,31'!D462</f>
        <v>0</v>
      </c>
    </row>
    <row r="339" spans="1:5" hidden="1" x14ac:dyDescent="0.25">
      <c r="A339" s="678"/>
      <c r="B339" s="676"/>
      <c r="C339" s="112">
        <f>'натур показатели инновации+добр'!C323</f>
        <v>0</v>
      </c>
      <c r="D339" s="67" t="s">
        <v>88</v>
      </c>
      <c r="E339" s="171">
        <f>'патриотика0,31'!D463</f>
        <v>0</v>
      </c>
    </row>
    <row r="340" spans="1:5" hidden="1" x14ac:dyDescent="0.25">
      <c r="A340" s="678"/>
      <c r="B340" s="676"/>
      <c r="C340" s="112">
        <f>'натур показатели инновации+добр'!C324</f>
        <v>0</v>
      </c>
      <c r="D340" s="67" t="s">
        <v>88</v>
      </c>
      <c r="E340" s="171">
        <f>'патриотика0,31'!D464</f>
        <v>0</v>
      </c>
    </row>
    <row r="341" spans="1:5" hidden="1" x14ac:dyDescent="0.25">
      <c r="A341" s="678"/>
      <c r="B341" s="676"/>
      <c r="C341" s="112">
        <f>'натур показатели инновации+добр'!C325</f>
        <v>0</v>
      </c>
      <c r="D341" s="67" t="s">
        <v>88</v>
      </c>
      <c r="E341" s="171">
        <f>'патриотика0,31'!D465</f>
        <v>0</v>
      </c>
    </row>
    <row r="342" spans="1:5" hidden="1" x14ac:dyDescent="0.25">
      <c r="A342" s="678"/>
      <c r="B342" s="676"/>
      <c r="C342" s="112">
        <f>'натур показатели инновации+добр'!C326</f>
        <v>0</v>
      </c>
      <c r="D342" s="67" t="s">
        <v>88</v>
      </c>
      <c r="E342" s="171">
        <f>'патриотика0,31'!D466</f>
        <v>0</v>
      </c>
    </row>
    <row r="343" spans="1:5" hidden="1" x14ac:dyDescent="0.25">
      <c r="A343" s="678"/>
      <c r="B343" s="676"/>
      <c r="C343" s="112">
        <f>'натур показатели инновации+добр'!C327</f>
        <v>0</v>
      </c>
      <c r="D343" s="67" t="s">
        <v>88</v>
      </c>
      <c r="E343" s="171">
        <f>'патриотика0,31'!D467</f>
        <v>0</v>
      </c>
    </row>
    <row r="344" spans="1:5" hidden="1" x14ac:dyDescent="0.25">
      <c r="A344" s="678"/>
      <c r="B344" s="676"/>
      <c r="C344" s="112">
        <f>'натур показатели инновации+добр'!C328</f>
        <v>0</v>
      </c>
      <c r="D344" s="67" t="s">
        <v>88</v>
      </c>
      <c r="E344" s="171">
        <f>'патриотика0,31'!D468</f>
        <v>0</v>
      </c>
    </row>
    <row r="345" spans="1:5" hidden="1" x14ac:dyDescent="0.25">
      <c r="A345" s="678"/>
      <c r="B345" s="676"/>
      <c r="C345" s="112">
        <f>'натур показатели инновации+добр'!C329</f>
        <v>0</v>
      </c>
      <c r="D345" s="67" t="s">
        <v>88</v>
      </c>
      <c r="E345" s="171">
        <f>'патриотика0,31'!D469</f>
        <v>0</v>
      </c>
    </row>
    <row r="346" spans="1:5" hidden="1" x14ac:dyDescent="0.25">
      <c r="A346" s="678"/>
      <c r="B346" s="676"/>
      <c r="C346" s="112">
        <f>'натур показатели инновации+добр'!C330</f>
        <v>0</v>
      </c>
      <c r="D346" s="67" t="s">
        <v>88</v>
      </c>
      <c r="E346" s="171">
        <f>'патриотика0,31'!D470</f>
        <v>0</v>
      </c>
    </row>
    <row r="347" spans="1:5" hidden="1" x14ac:dyDescent="0.25">
      <c r="A347" s="678"/>
      <c r="B347" s="676"/>
      <c r="C347" s="112">
        <f>'натур показатели инновации+добр'!C331</f>
        <v>0</v>
      </c>
      <c r="D347" s="67" t="s">
        <v>88</v>
      </c>
      <c r="E347" s="171">
        <f>'патриотика0,31'!D471</f>
        <v>0</v>
      </c>
    </row>
    <row r="348" spans="1:5" hidden="1" x14ac:dyDescent="0.25">
      <c r="A348" s="678"/>
      <c r="B348" s="676"/>
      <c r="C348" s="112">
        <f>'натур показатели инновации+добр'!C332</f>
        <v>0</v>
      </c>
      <c r="D348" s="67" t="s">
        <v>88</v>
      </c>
      <c r="E348" s="171">
        <f>'патриотика0,31'!D472</f>
        <v>0</v>
      </c>
    </row>
    <row r="349" spans="1:5" hidden="1" x14ac:dyDescent="0.25">
      <c r="A349" s="678"/>
      <c r="B349" s="676"/>
      <c r="C349" s="112">
        <f>'натур показатели инновации+добр'!C333</f>
        <v>0</v>
      </c>
      <c r="D349" s="67" t="s">
        <v>88</v>
      </c>
      <c r="E349" s="171">
        <f>'патриотика0,31'!D473</f>
        <v>0</v>
      </c>
    </row>
    <row r="350" spans="1:5" hidden="1" x14ac:dyDescent="0.25">
      <c r="A350" s="678"/>
      <c r="B350" s="676"/>
      <c r="C350" s="112">
        <f>'натур показатели инновации+добр'!C334</f>
        <v>0</v>
      </c>
      <c r="D350" s="67" t="s">
        <v>88</v>
      </c>
      <c r="E350" s="171">
        <f>'патриотика0,31'!D474</f>
        <v>0</v>
      </c>
    </row>
    <row r="351" spans="1:5" hidden="1" x14ac:dyDescent="0.25">
      <c r="A351" s="678"/>
      <c r="B351" s="676"/>
      <c r="C351" s="112">
        <f>'натур показатели инновации+добр'!C335</f>
        <v>0</v>
      </c>
      <c r="D351" s="67" t="s">
        <v>88</v>
      </c>
      <c r="E351" s="171">
        <f>'патриотика0,31'!D475</f>
        <v>0</v>
      </c>
    </row>
    <row r="352" spans="1:5" hidden="1" x14ac:dyDescent="0.25">
      <c r="A352" s="678"/>
      <c r="B352" s="676"/>
      <c r="C352" s="112">
        <f>'натур показатели инновации+добр'!C336</f>
        <v>0</v>
      </c>
      <c r="D352" s="67" t="s">
        <v>88</v>
      </c>
      <c r="E352" s="171">
        <f>'патриотика0,31'!D476</f>
        <v>0</v>
      </c>
    </row>
    <row r="353" spans="2:5" hidden="1" x14ac:dyDescent="0.25">
      <c r="B353" s="676"/>
      <c r="C353" s="112"/>
      <c r="D353" s="67"/>
      <c r="E353" s="171"/>
    </row>
  </sheetData>
  <mergeCells count="18">
    <mergeCell ref="C92:E92"/>
    <mergeCell ref="C100:E100"/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84"/>
  <sheetViews>
    <sheetView view="pageBreakPreview" zoomScale="85" zoomScaleNormal="70" zoomScaleSheetLayoutView="85" zoomScalePageLayoutView="80" workbookViewId="0">
      <selection activeCell="I26" sqref="I26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28" t="s">
        <v>47</v>
      </c>
      <c r="B1" s="728"/>
      <c r="C1" s="728"/>
      <c r="D1" s="728"/>
      <c r="E1" s="728"/>
      <c r="F1" s="728"/>
      <c r="G1" s="728"/>
      <c r="H1" s="728"/>
    </row>
    <row r="2" spans="1:122" ht="18.75" x14ac:dyDescent="0.25">
      <c r="A2" s="340" t="str">
        <f>'таланты+инициативы0,28'!A2</f>
        <v>на 23.07.2020 год</v>
      </c>
      <c r="B2" s="340"/>
      <c r="C2" s="340"/>
      <c r="D2" s="340"/>
      <c r="E2" s="340"/>
      <c r="F2" s="340"/>
      <c r="G2" s="340"/>
      <c r="H2" s="340"/>
    </row>
    <row r="3" spans="1:122" ht="57.6" customHeight="1" x14ac:dyDescent="0.25">
      <c r="A3" s="8" t="s">
        <v>218</v>
      </c>
      <c r="B3" s="736" t="s">
        <v>50</v>
      </c>
      <c r="C3" s="736"/>
      <c r="D3" s="736"/>
      <c r="E3" s="736"/>
      <c r="F3" s="736"/>
      <c r="G3" s="736"/>
      <c r="I3" s="515"/>
      <c r="J3" s="515"/>
      <c r="K3" s="515"/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  <c r="W3" s="515"/>
      <c r="X3" s="515"/>
      <c r="Y3" s="515"/>
      <c r="Z3" s="515"/>
      <c r="AA3" s="515"/>
      <c r="AB3" s="515"/>
      <c r="AC3" s="515"/>
      <c r="AD3" s="515"/>
      <c r="AE3" s="515"/>
      <c r="AF3" s="515"/>
      <c r="AG3" s="515"/>
      <c r="AH3" s="515"/>
      <c r="AI3" s="515"/>
      <c r="AJ3" s="515"/>
      <c r="AK3" s="515"/>
      <c r="AL3" s="515"/>
      <c r="AM3" s="515"/>
      <c r="AN3" s="515"/>
      <c r="AO3" s="515"/>
      <c r="AP3" s="515"/>
      <c r="AQ3" s="515"/>
      <c r="AR3" s="515"/>
      <c r="AS3" s="515"/>
      <c r="AT3" s="515"/>
      <c r="AU3" s="515"/>
      <c r="AV3" s="515"/>
      <c r="AW3" s="515"/>
      <c r="AX3" s="515"/>
      <c r="AY3" s="515"/>
      <c r="AZ3" s="515"/>
      <c r="BA3" s="515"/>
      <c r="BB3" s="515"/>
      <c r="BC3" s="515"/>
      <c r="BD3" s="515"/>
      <c r="BE3" s="515"/>
      <c r="BF3" s="515"/>
      <c r="BG3" s="515"/>
      <c r="BH3" s="515"/>
      <c r="BI3" s="515"/>
      <c r="BJ3" s="515"/>
      <c r="BK3" s="515"/>
      <c r="BL3" s="515"/>
      <c r="BM3" s="515"/>
      <c r="BN3" s="515"/>
      <c r="BO3" s="515"/>
      <c r="BP3" s="515"/>
      <c r="BQ3" s="515"/>
      <c r="BR3" s="515"/>
      <c r="BS3" s="515"/>
      <c r="BT3" s="515"/>
      <c r="BU3" s="515"/>
      <c r="BV3" s="515"/>
      <c r="BW3" s="515"/>
      <c r="BX3" s="515"/>
      <c r="BY3" s="515"/>
      <c r="BZ3" s="515"/>
      <c r="CA3" s="515"/>
      <c r="CB3" s="515"/>
      <c r="CC3" s="515"/>
      <c r="CD3" s="515"/>
      <c r="CE3" s="515"/>
      <c r="CF3" s="515"/>
      <c r="CG3" s="515"/>
      <c r="CH3" s="515"/>
      <c r="CI3" s="515"/>
      <c r="CJ3" s="515"/>
      <c r="CK3" s="515"/>
      <c r="CL3" s="515"/>
      <c r="CM3" s="515"/>
      <c r="CN3" s="515"/>
      <c r="CO3" s="515"/>
      <c r="CP3" s="515"/>
      <c r="CQ3" s="515"/>
      <c r="CR3" s="515"/>
      <c r="CS3" s="515"/>
      <c r="CT3" s="515"/>
      <c r="CU3" s="515"/>
      <c r="CV3" s="515"/>
      <c r="CW3" s="515"/>
      <c r="CX3" s="515"/>
      <c r="CY3" s="515"/>
      <c r="CZ3" s="515"/>
      <c r="DA3" s="515"/>
      <c r="DB3" s="515"/>
      <c r="DC3" s="515"/>
      <c r="DD3" s="515"/>
      <c r="DE3" s="515"/>
      <c r="DF3" s="515"/>
      <c r="DG3" s="515"/>
      <c r="DH3" s="515"/>
      <c r="DI3" s="515"/>
      <c r="DJ3" s="515"/>
      <c r="DK3" s="515"/>
      <c r="DL3" s="515"/>
      <c r="DM3" s="515"/>
      <c r="DN3" s="515"/>
      <c r="DO3" s="515"/>
      <c r="DP3" s="515"/>
      <c r="DQ3" s="515"/>
      <c r="DR3" s="515"/>
    </row>
    <row r="4" spans="1:122" x14ac:dyDescent="0.25">
      <c r="A4" s="724" t="s">
        <v>192</v>
      </c>
      <c r="B4" s="724"/>
      <c r="C4" s="724"/>
      <c r="D4" s="724"/>
      <c r="E4" s="724"/>
    </row>
    <row r="5" spans="1:122" x14ac:dyDescent="0.25">
      <c r="A5" s="725" t="s">
        <v>44</v>
      </c>
      <c r="B5" s="725"/>
      <c r="C5" s="725"/>
      <c r="D5" s="725"/>
      <c r="E5" s="725"/>
    </row>
    <row r="6" spans="1:122" x14ac:dyDescent="0.25">
      <c r="A6" s="725" t="s">
        <v>205</v>
      </c>
      <c r="B6" s="725"/>
      <c r="C6" s="725"/>
      <c r="D6" s="725"/>
      <c r="E6" s="725"/>
    </row>
    <row r="7" spans="1:122" x14ac:dyDescent="0.25">
      <c r="A7" s="604" t="s">
        <v>223</v>
      </c>
      <c r="B7" s="604"/>
      <c r="C7" s="604"/>
      <c r="D7" s="604"/>
      <c r="E7" s="604"/>
    </row>
    <row r="8" spans="1:122" ht="31.15" customHeight="1" x14ac:dyDescent="0.25">
      <c r="A8" s="102" t="s">
        <v>34</v>
      </c>
      <c r="B8" s="68" t="s">
        <v>9</v>
      </c>
      <c r="C8" s="69"/>
      <c r="D8" s="605" t="s">
        <v>10</v>
      </c>
      <c r="E8" s="606"/>
      <c r="F8" s="298" t="s">
        <v>9</v>
      </c>
    </row>
    <row r="9" spans="1:122" x14ac:dyDescent="0.25">
      <c r="A9" s="102"/>
      <c r="B9" s="343"/>
      <c r="C9" s="343"/>
      <c r="D9" s="607" t="str">
        <f>'инновации+добровольчество0,41'!D10:E10</f>
        <v>Заведующий МЦ</v>
      </c>
      <c r="E9" s="608"/>
      <c r="F9" s="70">
        <v>1</v>
      </c>
    </row>
    <row r="10" spans="1:122" x14ac:dyDescent="0.25">
      <c r="A10" s="68" t="s">
        <v>144</v>
      </c>
      <c r="B10" s="343">
        <v>5.6</v>
      </c>
      <c r="C10" s="343"/>
      <c r="D10" s="609" t="str">
        <f>'[1]2016'!$AE$25</f>
        <v>Водитель</v>
      </c>
      <c r="E10" s="610"/>
      <c r="F10" s="343">
        <v>1</v>
      </c>
    </row>
    <row r="11" spans="1:122" x14ac:dyDescent="0.25">
      <c r="A11" s="68" t="s">
        <v>97</v>
      </c>
      <c r="B11" s="343">
        <v>1</v>
      </c>
      <c r="C11" s="343"/>
      <c r="D11" s="609" t="s">
        <v>91</v>
      </c>
      <c r="E11" s="610"/>
      <c r="F11" s="343">
        <v>0.5</v>
      </c>
    </row>
    <row r="12" spans="1:122" x14ac:dyDescent="0.25">
      <c r="A12" s="102"/>
      <c r="B12" s="343"/>
      <c r="C12" s="343"/>
      <c r="D12" s="609" t="str">
        <f>'[1]2016'!$AE$26</f>
        <v xml:space="preserve">Уборщик служебных помещений </v>
      </c>
      <c r="E12" s="610"/>
      <c r="F12" s="343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611" t="s">
        <v>59</v>
      </c>
      <c r="E13" s="612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30" t="s">
        <v>227</v>
      </c>
      <c r="B15" s="730"/>
      <c r="C15" s="730"/>
      <c r="D15" s="730"/>
      <c r="E15" s="730"/>
      <c r="F15" s="730"/>
    </row>
    <row r="16" spans="1:122" x14ac:dyDescent="0.25">
      <c r="A16" s="10" t="s">
        <v>225</v>
      </c>
      <c r="B16" s="10"/>
      <c r="C16" s="10"/>
      <c r="D16" s="10"/>
    </row>
    <row r="17" spans="1:11" x14ac:dyDescent="0.25">
      <c r="A17" s="731" t="s">
        <v>46</v>
      </c>
      <c r="B17" s="731"/>
      <c r="C17" s="731"/>
      <c r="D17" s="731"/>
      <c r="E17" s="731"/>
      <c r="F17" s="731"/>
    </row>
    <row r="18" spans="1:11" x14ac:dyDescent="0.25">
      <c r="A18" s="729"/>
      <c r="B18" s="729"/>
      <c r="C18" s="341"/>
      <c r="D18" s="158">
        <v>0.31</v>
      </c>
      <c r="E18" s="159"/>
    </row>
    <row r="19" spans="1:11" ht="22.9" customHeight="1" x14ac:dyDescent="0.25">
      <c r="A19" s="696" t="s">
        <v>0</v>
      </c>
      <c r="B19" s="696" t="s">
        <v>1</v>
      </c>
      <c r="C19" s="333"/>
      <c r="D19" s="696" t="s">
        <v>2</v>
      </c>
      <c r="E19" s="697" t="s">
        <v>3</v>
      </c>
      <c r="F19" s="698"/>
      <c r="G19" s="696" t="s">
        <v>35</v>
      </c>
      <c r="H19" s="333" t="s">
        <v>5</v>
      </c>
      <c r="I19" s="696" t="s">
        <v>6</v>
      </c>
    </row>
    <row r="20" spans="1:11" ht="31.5" x14ac:dyDescent="0.25">
      <c r="A20" s="696"/>
      <c r="B20" s="696"/>
      <c r="C20" s="333"/>
      <c r="D20" s="696"/>
      <c r="E20" s="333" t="s">
        <v>231</v>
      </c>
      <c r="F20" s="333" t="s">
        <v>191</v>
      </c>
      <c r="G20" s="696"/>
      <c r="H20" s="317" t="s">
        <v>175</v>
      </c>
      <c r="I20" s="696"/>
    </row>
    <row r="21" spans="1:11" x14ac:dyDescent="0.25">
      <c r="A21" s="696"/>
      <c r="B21" s="696"/>
      <c r="C21" s="333"/>
      <c r="D21" s="696"/>
      <c r="E21" s="333" t="s">
        <v>4</v>
      </c>
      <c r="F21" s="160"/>
      <c r="G21" s="696"/>
      <c r="H21" s="333" t="s">
        <v>232</v>
      </c>
      <c r="I21" s="696"/>
    </row>
    <row r="22" spans="1:11" x14ac:dyDescent="0.25">
      <c r="A22" s="696">
        <v>1</v>
      </c>
      <c r="B22" s="696">
        <v>2</v>
      </c>
      <c r="C22" s="333"/>
      <c r="D22" s="696">
        <v>3</v>
      </c>
      <c r="E22" s="696" t="s">
        <v>230</v>
      </c>
      <c r="F22" s="693">
        <v>5</v>
      </c>
      <c r="G22" s="579" t="s">
        <v>7</v>
      </c>
      <c r="H22" s="317" t="s">
        <v>176</v>
      </c>
      <c r="I22" s="579" t="s">
        <v>177</v>
      </c>
    </row>
    <row r="23" spans="1:11" x14ac:dyDescent="0.25">
      <c r="A23" s="696"/>
      <c r="B23" s="696"/>
      <c r="C23" s="333"/>
      <c r="D23" s="696"/>
      <c r="E23" s="696"/>
      <c r="F23" s="694"/>
      <c r="G23" s="579"/>
      <c r="H23" s="54">
        <v>1780.6</v>
      </c>
      <c r="I23" s="579"/>
    </row>
    <row r="24" spans="1:11" x14ac:dyDescent="0.25">
      <c r="A24" s="73" t="s">
        <v>97</v>
      </c>
      <c r="B24" s="88">
        <f>'инновации+добровольчество0,41'!B25</f>
        <v>61932.1</v>
      </c>
      <c r="C24" s="86"/>
      <c r="D24" s="333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543.42756958328664</v>
      </c>
      <c r="I24" s="74">
        <f>G24*H24</f>
        <v>299964.41042400006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44160</v>
      </c>
      <c r="C25" s="182"/>
      <c r="D25" s="333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387.48502751881392</v>
      </c>
      <c r="I25" s="74">
        <f>G25*H25-30914.59</f>
        <v>1166848.7482400001</v>
      </c>
    </row>
    <row r="26" spans="1:11" ht="18.75" x14ac:dyDescent="0.3">
      <c r="A26" s="697" t="s">
        <v>8</v>
      </c>
      <c r="B26" s="735"/>
      <c r="C26" s="735"/>
      <c r="D26" s="735"/>
      <c r="E26" s="735"/>
      <c r="F26" s="735"/>
      <c r="G26" s="735"/>
      <c r="H26" s="698"/>
      <c r="I26" s="411">
        <f>SUM(I24:I25)</f>
        <v>1466813.1586640002</v>
      </c>
      <c r="J26" s="170">
        <f>I26+I121</f>
        <v>2159114.3235536003</v>
      </c>
      <c r="K26" s="184"/>
    </row>
    <row r="27" spans="1:11" hidden="1" x14ac:dyDescent="0.25">
      <c r="A27" s="636" t="s">
        <v>170</v>
      </c>
      <c r="B27" s="636"/>
      <c r="C27" s="636"/>
      <c r="D27" s="636"/>
      <c r="E27" s="636"/>
      <c r="F27" s="636"/>
      <c r="G27" s="636"/>
      <c r="H27" s="636"/>
      <c r="I27" s="183"/>
      <c r="J27" s="184"/>
    </row>
    <row r="28" spans="1:11" hidden="1" x14ac:dyDescent="0.25">
      <c r="A28" s="582" t="s">
        <v>62</v>
      </c>
      <c r="B28" s="614" t="s">
        <v>159</v>
      </c>
      <c r="C28" s="614"/>
      <c r="D28" s="614" t="s">
        <v>160</v>
      </c>
      <c r="E28" s="614"/>
      <c r="F28" s="614"/>
      <c r="G28" s="615"/>
      <c r="H28" s="615"/>
      <c r="I28" s="183"/>
      <c r="J28" s="184"/>
    </row>
    <row r="29" spans="1:11" ht="16.5" hidden="1" customHeight="1" x14ac:dyDescent="0.25">
      <c r="A29" s="583"/>
      <c r="B29" s="614"/>
      <c r="C29" s="614"/>
      <c r="D29" s="614" t="s">
        <v>161</v>
      </c>
      <c r="E29" s="582" t="s">
        <v>162</v>
      </c>
      <c r="F29" s="718" t="s">
        <v>163</v>
      </c>
      <c r="G29" s="582" t="s">
        <v>169</v>
      </c>
      <c r="H29" s="582" t="s">
        <v>6</v>
      </c>
      <c r="I29" s="183"/>
      <c r="J29" s="184"/>
    </row>
    <row r="30" spans="1:11" hidden="1" x14ac:dyDescent="0.25">
      <c r="A30" s="584"/>
      <c r="B30" s="614"/>
      <c r="C30" s="614"/>
      <c r="D30" s="614"/>
      <c r="E30" s="584"/>
      <c r="F30" s="595"/>
      <c r="G30" s="584"/>
      <c r="H30" s="584"/>
      <c r="I30" s="183"/>
      <c r="J30" s="184"/>
    </row>
    <row r="31" spans="1:11" hidden="1" x14ac:dyDescent="0.25">
      <c r="A31" s="307">
        <v>1</v>
      </c>
      <c r="B31" s="596">
        <v>2</v>
      </c>
      <c r="C31" s="597"/>
      <c r="D31" s="307">
        <v>3</v>
      </c>
      <c r="E31" s="307">
        <v>4</v>
      </c>
      <c r="F31" s="307">
        <v>5</v>
      </c>
      <c r="G31" s="307">
        <v>6</v>
      </c>
      <c r="H31" s="307">
        <v>7</v>
      </c>
      <c r="I31" s="183"/>
      <c r="J31" s="184"/>
    </row>
    <row r="32" spans="1:11" hidden="1" x14ac:dyDescent="0.25">
      <c r="A32" s="305" t="s">
        <v>97</v>
      </c>
      <c r="B32" s="305">
        <v>0.39300000000000002</v>
      </c>
      <c r="C32" s="306">
        <v>1</v>
      </c>
      <c r="D32" s="153">
        <v>2074.6</v>
      </c>
      <c r="E32" s="113">
        <f t="shared" ref="E32:E33" si="0">D32*12</f>
        <v>24895.199999999997</v>
      </c>
      <c r="F32" s="153">
        <f>18363.9*0.393</f>
        <v>7217.0127000000011</v>
      </c>
      <c r="G32" s="186">
        <f>F32*30.2%</f>
        <v>2179.5378354000004</v>
      </c>
      <c r="H32" s="186">
        <f>F32+G32</f>
        <v>9396.5505354000015</v>
      </c>
      <c r="I32" s="183"/>
      <c r="J32" s="184"/>
    </row>
    <row r="33" spans="1:11" ht="15.6" hidden="1" customHeight="1" x14ac:dyDescent="0.25">
      <c r="A33" s="305" t="s">
        <v>165</v>
      </c>
      <c r="B33" s="596">
        <f>5.6*0.393</f>
        <v>2.2008000000000001</v>
      </c>
      <c r="C33" s="597"/>
      <c r="D33" s="153">
        <f>1302.85*B33</f>
        <v>2867.3122800000001</v>
      </c>
      <c r="E33" s="113">
        <f t="shared" si="0"/>
        <v>34407.747360000001</v>
      </c>
      <c r="F33" s="153">
        <f>64311.87*0.393</f>
        <v>25274.564910000001</v>
      </c>
      <c r="G33" s="186">
        <f>F33*30.2%</f>
        <v>7632.9186028200002</v>
      </c>
      <c r="H33" s="186">
        <f>F33+G33</f>
        <v>32907.483512819999</v>
      </c>
    </row>
    <row r="34" spans="1:11" ht="18.75" hidden="1" x14ac:dyDescent="0.25">
      <c r="A34" s="303"/>
      <c r="B34" s="613">
        <f>SUM(B32:C33)</f>
        <v>3.5937999999999999</v>
      </c>
      <c r="C34" s="613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7"/>
    </row>
    <row r="35" spans="1:11" s="45" customFormat="1" ht="14.45" hidden="1" customHeight="1" x14ac:dyDescent="0.25">
      <c r="A35" s="636" t="s">
        <v>174</v>
      </c>
      <c r="B35" s="636"/>
      <c r="C35" s="636"/>
      <c r="D35" s="636"/>
      <c r="E35" s="636"/>
      <c r="F35" s="636"/>
      <c r="G35" s="636"/>
      <c r="H35" s="636"/>
      <c r="I35" s="154"/>
    </row>
    <row r="36" spans="1:11" s="45" customFormat="1" ht="28.9" hidden="1" customHeight="1" x14ac:dyDescent="0.25">
      <c r="A36" s="582" t="s">
        <v>62</v>
      </c>
      <c r="B36" s="614" t="s">
        <v>159</v>
      </c>
      <c r="C36" s="614"/>
      <c r="D36" s="591" t="s">
        <v>160</v>
      </c>
      <c r="E36" s="593"/>
      <c r="F36" s="308"/>
    </row>
    <row r="37" spans="1:11" s="45" customFormat="1" ht="14.45" hidden="1" customHeight="1" x14ac:dyDescent="0.25">
      <c r="A37" s="583"/>
      <c r="B37" s="614"/>
      <c r="C37" s="614"/>
      <c r="D37" s="614" t="s">
        <v>161</v>
      </c>
      <c r="E37" s="582" t="s">
        <v>169</v>
      </c>
      <c r="F37" s="582" t="s">
        <v>173</v>
      </c>
    </row>
    <row r="38" spans="1:11" s="45" customFormat="1" ht="15" hidden="1" x14ac:dyDescent="0.25">
      <c r="A38" s="584"/>
      <c r="B38" s="614"/>
      <c r="C38" s="614"/>
      <c r="D38" s="614"/>
      <c r="E38" s="584"/>
      <c r="F38" s="584"/>
    </row>
    <row r="39" spans="1:11" s="45" customFormat="1" ht="15" hidden="1" x14ac:dyDescent="0.25">
      <c r="A39" s="307">
        <v>1</v>
      </c>
      <c r="B39" s="596">
        <v>2</v>
      </c>
      <c r="C39" s="597"/>
      <c r="D39" s="307">
        <v>3</v>
      </c>
      <c r="E39" s="307">
        <v>6</v>
      </c>
      <c r="F39" s="307">
        <v>7</v>
      </c>
    </row>
    <row r="40" spans="1:11" s="45" customFormat="1" ht="15" hidden="1" x14ac:dyDescent="0.25">
      <c r="A40" s="305" t="s">
        <v>165</v>
      </c>
      <c r="B40" s="596">
        <f>B33</f>
        <v>2.2008000000000001</v>
      </c>
      <c r="C40" s="597"/>
      <c r="D40" s="153">
        <v>4218.1400000000003</v>
      </c>
      <c r="E40" s="186">
        <f>D40*30.2%</f>
        <v>1273.8782800000001</v>
      </c>
      <c r="F40" s="186">
        <f>(E40+D40)*B40*12+27.46</f>
        <v>145069.46596748798</v>
      </c>
    </row>
    <row r="41" spans="1:11" s="45" customFormat="1" ht="18.75" hidden="1" x14ac:dyDescent="0.25">
      <c r="A41" s="303"/>
      <c r="B41" s="613">
        <f>SUM(B40:C40)</f>
        <v>2.2008000000000001</v>
      </c>
      <c r="C41" s="613"/>
      <c r="D41" s="129">
        <f>SUM(D40:D40)</f>
        <v>4218.1400000000003</v>
      </c>
      <c r="E41" s="129">
        <f>SUM(E40:E40)</f>
        <v>1273.8782800000001</v>
      </c>
      <c r="F41" s="227"/>
    </row>
    <row r="42" spans="1:11" s="45" customFormat="1" ht="18.75" x14ac:dyDescent="0.25">
      <c r="A42" s="154"/>
      <c r="B42" s="154"/>
      <c r="C42" s="154"/>
      <c r="D42" s="214"/>
      <c r="E42" s="214"/>
      <c r="F42" s="217"/>
      <c r="J42" s="7">
        <v>2159114.3199999998</v>
      </c>
      <c r="K42" s="183"/>
    </row>
    <row r="43" spans="1:11" x14ac:dyDescent="0.25">
      <c r="D43" s="161">
        <f>D18</f>
        <v>0.31</v>
      </c>
      <c r="J43" s="170">
        <f>J42-J26</f>
        <v>-3.5536005161702633E-3</v>
      </c>
      <c r="K43" s="183"/>
    </row>
    <row r="44" spans="1:11" ht="24.6" hidden="1" customHeight="1" x14ac:dyDescent="0.25">
      <c r="A44" s="696" t="s">
        <v>124</v>
      </c>
      <c r="B44" s="696"/>
      <c r="C44" s="333"/>
      <c r="D44" s="333" t="s">
        <v>11</v>
      </c>
      <c r="E44" s="333" t="s">
        <v>49</v>
      </c>
      <c r="F44" s="333" t="s">
        <v>15</v>
      </c>
      <c r="G44" s="338" t="s">
        <v>6</v>
      </c>
    </row>
    <row r="45" spans="1:11" hidden="1" x14ac:dyDescent="0.25">
      <c r="A45" s="697">
        <v>1</v>
      </c>
      <c r="B45" s="698"/>
      <c r="C45" s="334"/>
      <c r="D45" s="333">
        <v>2</v>
      </c>
      <c r="E45" s="75">
        <v>3</v>
      </c>
      <c r="F45" s="333">
        <v>4</v>
      </c>
      <c r="G45" s="78" t="s">
        <v>70</v>
      </c>
    </row>
    <row r="46" spans="1:11" hidden="1" x14ac:dyDescent="0.25">
      <c r="A46" s="699" t="str">
        <f>'инновации+добровольчество0,41'!A53</f>
        <v>Суточные</v>
      </c>
      <c r="B46" s="700"/>
      <c r="C46" s="336"/>
      <c r="D46" s="333" t="str">
        <f>'инновации+добровольчество0,41'!D53</f>
        <v>сутки</v>
      </c>
      <c r="E46" s="231">
        <f>D43</f>
        <v>0.31</v>
      </c>
      <c r="F46" s="346">
        <f>'инновации+добровольчество0,41'!F53</f>
        <v>450</v>
      </c>
      <c r="G46" s="82">
        <f>E46*F46</f>
        <v>139.5</v>
      </c>
    </row>
    <row r="47" spans="1:11" hidden="1" x14ac:dyDescent="0.25">
      <c r="A47" s="699" t="str">
        <f>'инновации+добровольчество0,41'!A54</f>
        <v>Проезд</v>
      </c>
      <c r="B47" s="700"/>
      <c r="C47" s="336"/>
      <c r="D47" s="333" t="str">
        <f>'инновации+добровольчество0,41'!D54</f>
        <v xml:space="preserve">Ед. </v>
      </c>
      <c r="E47" s="231">
        <f>E46</f>
        <v>0.31</v>
      </c>
      <c r="F47" s="346">
        <f>'инновации+добровольчество0,41'!F54</f>
        <v>6000</v>
      </c>
      <c r="G47" s="82">
        <f>E47*F47</f>
        <v>1860</v>
      </c>
    </row>
    <row r="48" spans="1:11" hidden="1" x14ac:dyDescent="0.25">
      <c r="A48" s="699" t="str">
        <f>'инновации+добровольчество0,41'!A55</f>
        <v xml:space="preserve">Проживание </v>
      </c>
      <c r="B48" s="700"/>
      <c r="C48" s="336"/>
      <c r="D48" s="333" t="str">
        <f>'инновации+добровольчество0,41'!D55</f>
        <v>сутки</v>
      </c>
      <c r="E48" s="231">
        <f>E46</f>
        <v>0.31</v>
      </c>
      <c r="F48" s="346">
        <f>'инновации+добровольчество0,41'!F55</f>
        <v>1610.52</v>
      </c>
      <c r="G48" s="82">
        <f>E48*F48</f>
        <v>499.26119999999997</v>
      </c>
    </row>
    <row r="49" spans="1:10" hidden="1" x14ac:dyDescent="0.25">
      <c r="A49" s="335" t="e">
        <f>'инновации+добровольчество0,41'!#REF!</f>
        <v>#REF!</v>
      </c>
      <c r="B49" s="230"/>
      <c r="C49" s="230"/>
      <c r="D49" s="333" t="e">
        <f>'инновации+добровольчество0,41'!#REF!</f>
        <v>#REF!</v>
      </c>
      <c r="E49" s="231">
        <f>E46</f>
        <v>0.31</v>
      </c>
      <c r="F49" s="346" t="e">
        <f>'инновации+добровольчество0,41'!#REF!</f>
        <v>#REF!</v>
      </c>
      <c r="G49" s="82">
        <v>0</v>
      </c>
    </row>
    <row r="50" spans="1:10" ht="18.75" hidden="1" x14ac:dyDescent="0.25">
      <c r="A50" s="701" t="s">
        <v>60</v>
      </c>
      <c r="B50" s="702"/>
      <c r="C50" s="702"/>
      <c r="D50" s="702"/>
      <c r="E50" s="702"/>
      <c r="F50" s="703"/>
      <c r="G50" s="272">
        <v>0</v>
      </c>
    </row>
    <row r="51" spans="1:10" x14ac:dyDescent="0.25">
      <c r="A51" s="688" t="s">
        <v>122</v>
      </c>
      <c r="B51" s="688"/>
      <c r="C51" s="688"/>
      <c r="D51" s="688"/>
      <c r="E51" s="688"/>
      <c r="F51" s="688"/>
    </row>
    <row r="52" spans="1:10" ht="15.6" customHeight="1" x14ac:dyDescent="0.25">
      <c r="D52" s="161"/>
      <c r="F52" s="162">
        <v>1</v>
      </c>
    </row>
    <row r="53" spans="1:10" ht="12" customHeight="1" x14ac:dyDescent="0.25">
      <c r="A53" s="689" t="s">
        <v>125</v>
      </c>
      <c r="B53" s="690"/>
      <c r="C53" s="333"/>
      <c r="D53" s="693" t="s">
        <v>11</v>
      </c>
      <c r="E53" s="693" t="s">
        <v>49</v>
      </c>
      <c r="F53" s="693" t="s">
        <v>15</v>
      </c>
      <c r="G53" s="713" t="s">
        <v>6</v>
      </c>
      <c r="J53" s="187"/>
    </row>
    <row r="54" spans="1:10" ht="9" customHeight="1" x14ac:dyDescent="0.25">
      <c r="A54" s="691"/>
      <c r="B54" s="692"/>
      <c r="C54" s="333"/>
      <c r="D54" s="694"/>
      <c r="E54" s="694"/>
      <c r="F54" s="694"/>
      <c r="G54" s="714"/>
      <c r="J54" s="162"/>
    </row>
    <row r="55" spans="1:10" x14ac:dyDescent="0.25">
      <c r="A55" s="689">
        <v>1</v>
      </c>
      <c r="B55" s="690"/>
      <c r="C55" s="334"/>
      <c r="D55" s="309">
        <v>2</v>
      </c>
      <c r="E55" s="309">
        <v>3</v>
      </c>
      <c r="F55" s="309">
        <v>4</v>
      </c>
      <c r="G55" s="365" t="s">
        <v>70</v>
      </c>
    </row>
    <row r="56" spans="1:10" ht="25.5" x14ac:dyDescent="0.25">
      <c r="A56" s="477" t="s">
        <v>251</v>
      </c>
      <c r="B56" s="362"/>
      <c r="C56" s="285"/>
      <c r="D56" s="91"/>
      <c r="E56" s="91"/>
      <c r="F56" s="92"/>
      <c r="G56" s="284"/>
    </row>
    <row r="57" spans="1:10" x14ac:dyDescent="0.25">
      <c r="A57" s="363" t="s">
        <v>245</v>
      </c>
      <c r="B57" s="364"/>
      <c r="C57" s="93"/>
      <c r="D57" s="91" t="s">
        <v>126</v>
      </c>
      <c r="E57" s="91">
        <v>6</v>
      </c>
      <c r="F57" s="92">
        <v>2500</v>
      </c>
      <c r="G57" s="284">
        <f>E57*F57</f>
        <v>15000</v>
      </c>
    </row>
    <row r="58" spans="1:10" x14ac:dyDescent="0.25">
      <c r="A58" s="704" t="s">
        <v>252</v>
      </c>
      <c r="B58" s="705"/>
      <c r="C58" s="93"/>
      <c r="D58" s="91" t="s">
        <v>127</v>
      </c>
      <c r="E58" s="91">
        <v>0</v>
      </c>
      <c r="F58" s="92">
        <v>500</v>
      </c>
      <c r="G58" s="284">
        <f t="shared" ref="G58:G59" si="1">E58*F58</f>
        <v>0</v>
      </c>
    </row>
    <row r="59" spans="1:10" hidden="1" x14ac:dyDescent="0.25">
      <c r="A59" s="706" t="s">
        <v>247</v>
      </c>
      <c r="B59" s="707"/>
      <c r="C59" s="285"/>
      <c r="D59" s="91" t="s">
        <v>127</v>
      </c>
      <c r="E59" s="91">
        <v>0</v>
      </c>
      <c r="F59" s="92">
        <v>450</v>
      </c>
      <c r="G59" s="284">
        <f t="shared" si="1"/>
        <v>0</v>
      </c>
    </row>
    <row r="60" spans="1:10" ht="25.5" hidden="1" customHeight="1" x14ac:dyDescent="0.25">
      <c r="A60" s="716" t="s">
        <v>248</v>
      </c>
      <c r="B60" s="717"/>
      <c r="C60" s="93"/>
      <c r="D60" s="91"/>
      <c r="E60" s="91"/>
      <c r="F60" s="92"/>
      <c r="G60" s="284"/>
    </row>
    <row r="61" spans="1:10" x14ac:dyDescent="0.25">
      <c r="A61" s="363" t="s">
        <v>245</v>
      </c>
      <c r="B61" s="364"/>
      <c r="C61" s="93"/>
      <c r="D61" s="91" t="s">
        <v>126</v>
      </c>
      <c r="E61" s="478">
        <v>20</v>
      </c>
      <c r="F61" s="92">
        <v>2500</v>
      </c>
      <c r="G61" s="284">
        <f t="shared" ref="G61:G97" si="2">E61*F61</f>
        <v>50000</v>
      </c>
    </row>
    <row r="62" spans="1:10" x14ac:dyDescent="0.25">
      <c r="A62" s="363" t="s">
        <v>249</v>
      </c>
      <c r="B62" s="364"/>
      <c r="C62" s="285"/>
      <c r="D62" s="91" t="s">
        <v>127</v>
      </c>
      <c r="E62" s="91">
        <v>40</v>
      </c>
      <c r="F62" s="92">
        <v>500</v>
      </c>
      <c r="G62" s="284">
        <f t="shared" si="2"/>
        <v>20000</v>
      </c>
    </row>
    <row r="63" spans="1:10" x14ac:dyDescent="0.25">
      <c r="A63" s="363" t="s">
        <v>250</v>
      </c>
      <c r="B63" s="364"/>
      <c r="C63" s="262"/>
      <c r="D63" s="91" t="s">
        <v>127</v>
      </c>
      <c r="E63" s="91">
        <v>40</v>
      </c>
      <c r="F63" s="92">
        <v>275</v>
      </c>
      <c r="G63" s="284">
        <f t="shared" si="2"/>
        <v>11000</v>
      </c>
    </row>
    <row r="64" spans="1:10" x14ac:dyDescent="0.25">
      <c r="A64" s="477" t="s">
        <v>253</v>
      </c>
      <c r="B64" s="364"/>
      <c r="C64" s="262"/>
      <c r="D64" s="91" t="s">
        <v>88</v>
      </c>
      <c r="E64" s="91"/>
      <c r="F64" s="92"/>
      <c r="G64" s="284">
        <f t="shared" si="2"/>
        <v>0</v>
      </c>
    </row>
    <row r="65" spans="1:7" x14ac:dyDescent="0.25">
      <c r="A65" s="479" t="s">
        <v>404</v>
      </c>
      <c r="B65" s="364"/>
      <c r="C65" s="262"/>
      <c r="D65" s="91" t="s">
        <v>88</v>
      </c>
      <c r="E65" s="91">
        <v>12</v>
      </c>
      <c r="F65" s="92">
        <v>109.2</v>
      </c>
      <c r="G65" s="284">
        <f t="shared" si="2"/>
        <v>1310.4000000000001</v>
      </c>
    </row>
    <row r="66" spans="1:7" x14ac:dyDescent="0.25">
      <c r="A66" s="479" t="s">
        <v>405</v>
      </c>
      <c r="B66" s="364"/>
      <c r="C66" s="262"/>
      <c r="D66" s="91" t="s">
        <v>88</v>
      </c>
      <c r="E66" s="91">
        <v>12</v>
      </c>
      <c r="F66" s="92">
        <v>366.82</v>
      </c>
      <c r="G66" s="284">
        <f t="shared" si="2"/>
        <v>4401.84</v>
      </c>
    </row>
    <row r="67" spans="1:7" x14ac:dyDescent="0.25">
      <c r="A67" s="479" t="s">
        <v>406</v>
      </c>
      <c r="B67" s="364"/>
      <c r="C67" s="262"/>
      <c r="D67" s="91" t="s">
        <v>88</v>
      </c>
      <c r="E67" s="91">
        <v>12</v>
      </c>
      <c r="F67" s="92">
        <v>747.11</v>
      </c>
      <c r="G67" s="284">
        <f t="shared" si="2"/>
        <v>8965.32</v>
      </c>
    </row>
    <row r="68" spans="1:7" x14ac:dyDescent="0.25">
      <c r="A68" s="479" t="s">
        <v>407</v>
      </c>
      <c r="B68" s="364"/>
      <c r="C68" s="262"/>
      <c r="D68" s="91" t="s">
        <v>88</v>
      </c>
      <c r="E68" s="91">
        <v>12</v>
      </c>
      <c r="F68" s="92">
        <v>3325.7</v>
      </c>
      <c r="G68" s="284">
        <f t="shared" si="2"/>
        <v>39908.399999999994</v>
      </c>
    </row>
    <row r="69" spans="1:7" x14ac:dyDescent="0.25">
      <c r="A69" s="479" t="s">
        <v>408</v>
      </c>
      <c r="B69" s="364"/>
      <c r="C69" s="262"/>
      <c r="D69" s="91" t="s">
        <v>88</v>
      </c>
      <c r="E69" s="91">
        <v>12</v>
      </c>
      <c r="F69" s="92">
        <v>1117.9000000000001</v>
      </c>
      <c r="G69" s="284">
        <f t="shared" si="2"/>
        <v>13414.800000000001</v>
      </c>
    </row>
    <row r="70" spans="1:7" x14ac:dyDescent="0.25">
      <c r="A70" s="479" t="s">
        <v>409</v>
      </c>
      <c r="B70" s="364"/>
      <c r="C70" s="262"/>
      <c r="D70" s="91" t="s">
        <v>88</v>
      </c>
      <c r="E70" s="91">
        <v>12</v>
      </c>
      <c r="F70" s="92">
        <v>1099.5</v>
      </c>
      <c r="G70" s="284">
        <f t="shared" si="2"/>
        <v>13194</v>
      </c>
    </row>
    <row r="71" spans="1:7" x14ac:dyDescent="0.25">
      <c r="A71" s="479" t="s">
        <v>410</v>
      </c>
      <c r="B71" s="364"/>
      <c r="C71" s="262"/>
      <c r="D71" s="91" t="s">
        <v>88</v>
      </c>
      <c r="E71" s="91">
        <v>12</v>
      </c>
      <c r="F71" s="92">
        <v>5443</v>
      </c>
      <c r="G71" s="284">
        <f t="shared" si="2"/>
        <v>65316</v>
      </c>
    </row>
    <row r="72" spans="1:7" x14ac:dyDescent="0.25">
      <c r="A72" s="479" t="s">
        <v>411</v>
      </c>
      <c r="B72" s="364"/>
      <c r="C72" s="262"/>
      <c r="D72" s="91" t="s">
        <v>88</v>
      </c>
      <c r="E72" s="91">
        <v>12</v>
      </c>
      <c r="F72" s="92">
        <v>679</v>
      </c>
      <c r="G72" s="284">
        <f t="shared" si="2"/>
        <v>8148</v>
      </c>
    </row>
    <row r="73" spans="1:7" x14ac:dyDescent="0.25">
      <c r="A73" s="479" t="s">
        <v>412</v>
      </c>
      <c r="B73" s="364"/>
      <c r="C73" s="262"/>
      <c r="D73" s="91" t="s">
        <v>88</v>
      </c>
      <c r="E73" s="91">
        <v>12</v>
      </c>
      <c r="F73" s="92">
        <v>4077</v>
      </c>
      <c r="G73" s="284">
        <f t="shared" si="2"/>
        <v>48924</v>
      </c>
    </row>
    <row r="74" spans="1:7" x14ac:dyDescent="0.25">
      <c r="A74" s="479" t="s">
        <v>413</v>
      </c>
      <c r="B74" s="364"/>
      <c r="C74" s="262"/>
      <c r="D74" s="91" t="s">
        <v>88</v>
      </c>
      <c r="E74" s="91">
        <v>11</v>
      </c>
      <c r="F74" s="92">
        <v>1368</v>
      </c>
      <c r="G74" s="284">
        <f t="shared" si="2"/>
        <v>15048</v>
      </c>
    </row>
    <row r="75" spans="1:7" x14ac:dyDescent="0.25">
      <c r="A75" s="479" t="s">
        <v>413</v>
      </c>
      <c r="B75" s="364"/>
      <c r="C75" s="262"/>
      <c r="D75" s="91" t="s">
        <v>88</v>
      </c>
      <c r="E75" s="91">
        <v>1</v>
      </c>
      <c r="F75" s="92">
        <v>1368.02</v>
      </c>
      <c r="G75" s="284">
        <f t="shared" si="2"/>
        <v>1368.02</v>
      </c>
    </row>
    <row r="76" spans="1:7" x14ac:dyDescent="0.25">
      <c r="A76" s="477" t="s">
        <v>243</v>
      </c>
      <c r="B76" s="364"/>
      <c r="C76" s="262"/>
      <c r="D76" s="91" t="s">
        <v>88</v>
      </c>
      <c r="E76" s="91">
        <v>1</v>
      </c>
      <c r="F76" s="92">
        <v>1.22</v>
      </c>
      <c r="G76" s="284">
        <f t="shared" si="2"/>
        <v>1.22</v>
      </c>
    </row>
    <row r="77" spans="1:7" x14ac:dyDescent="0.25">
      <c r="A77" s="480" t="s">
        <v>414</v>
      </c>
      <c r="B77" s="364"/>
      <c r="C77" s="262"/>
      <c r="D77" s="91" t="s">
        <v>88</v>
      </c>
      <c r="E77" s="91"/>
      <c r="F77" s="92"/>
      <c r="G77" s="284">
        <f t="shared" si="2"/>
        <v>0</v>
      </c>
    </row>
    <row r="78" spans="1:7" x14ac:dyDescent="0.25">
      <c r="A78" s="479" t="s">
        <v>415</v>
      </c>
      <c r="B78" s="364"/>
      <c r="C78" s="262"/>
      <c r="D78" s="91" t="s">
        <v>88</v>
      </c>
      <c r="E78" s="91">
        <v>4</v>
      </c>
      <c r="F78" s="92">
        <v>1500</v>
      </c>
      <c r="G78" s="284">
        <f t="shared" si="2"/>
        <v>6000</v>
      </c>
    </row>
    <row r="79" spans="1:7" x14ac:dyDescent="0.25">
      <c r="A79" s="479" t="s">
        <v>416</v>
      </c>
      <c r="B79" s="364"/>
      <c r="C79" s="262"/>
      <c r="D79" s="91" t="s">
        <v>88</v>
      </c>
      <c r="E79" s="91">
        <v>2</v>
      </c>
      <c r="F79" s="92">
        <v>2575</v>
      </c>
      <c r="G79" s="284">
        <f t="shared" si="2"/>
        <v>5150</v>
      </c>
    </row>
    <row r="80" spans="1:7" x14ac:dyDescent="0.25">
      <c r="A80" s="479" t="s">
        <v>417</v>
      </c>
      <c r="B80" s="364"/>
      <c r="C80" s="262"/>
      <c r="D80" s="91" t="s">
        <v>88</v>
      </c>
      <c r="E80" s="91">
        <v>30</v>
      </c>
      <c r="F80" s="92">
        <v>115</v>
      </c>
      <c r="G80" s="284">
        <f t="shared" si="2"/>
        <v>3450</v>
      </c>
    </row>
    <row r="81" spans="1:7" x14ac:dyDescent="0.25">
      <c r="A81" s="479" t="s">
        <v>418</v>
      </c>
      <c r="B81" s="364"/>
      <c r="C81" s="262"/>
      <c r="D81" s="91" t="s">
        <v>88</v>
      </c>
      <c r="E81" s="91">
        <v>30</v>
      </c>
      <c r="F81" s="92">
        <v>180</v>
      </c>
      <c r="G81" s="284">
        <f t="shared" si="2"/>
        <v>5400</v>
      </c>
    </row>
    <row r="82" spans="1:7" x14ac:dyDescent="0.25">
      <c r="A82" s="480" t="s">
        <v>419</v>
      </c>
      <c r="B82" s="364"/>
      <c r="C82" s="262"/>
      <c r="D82" s="91" t="s">
        <v>88</v>
      </c>
      <c r="E82" s="91"/>
      <c r="F82" s="92"/>
      <c r="G82" s="284">
        <f t="shared" si="2"/>
        <v>0</v>
      </c>
    </row>
    <row r="83" spans="1:7" x14ac:dyDescent="0.25">
      <c r="A83" s="479" t="s">
        <v>415</v>
      </c>
      <c r="B83" s="364"/>
      <c r="C83" s="262"/>
      <c r="D83" s="91" t="s">
        <v>88</v>
      </c>
      <c r="E83" s="91">
        <v>4</v>
      </c>
      <c r="F83" s="92">
        <v>1500</v>
      </c>
      <c r="G83" s="284">
        <f t="shared" si="2"/>
        <v>6000</v>
      </c>
    </row>
    <row r="84" spans="1:7" x14ac:dyDescent="0.25">
      <c r="A84" s="479" t="s">
        <v>420</v>
      </c>
      <c r="B84" s="364"/>
      <c r="C84" s="262"/>
      <c r="D84" s="91" t="s">
        <v>88</v>
      </c>
      <c r="E84" s="91">
        <v>3</v>
      </c>
      <c r="F84" s="92">
        <v>1000</v>
      </c>
      <c r="G84" s="284">
        <f t="shared" si="2"/>
        <v>3000</v>
      </c>
    </row>
    <row r="85" spans="1:7" x14ac:dyDescent="0.25">
      <c r="A85" s="479" t="s">
        <v>421</v>
      </c>
      <c r="B85" s="364"/>
      <c r="C85" s="262"/>
      <c r="D85" s="91" t="s">
        <v>88</v>
      </c>
      <c r="E85" s="91">
        <v>1</v>
      </c>
      <c r="F85" s="92">
        <v>2000</v>
      </c>
      <c r="G85" s="284">
        <f t="shared" si="2"/>
        <v>2000</v>
      </c>
    </row>
    <row r="86" spans="1:7" x14ac:dyDescent="0.25">
      <c r="A86" s="479" t="s">
        <v>422</v>
      </c>
      <c r="B86" s="364"/>
      <c r="C86" s="262"/>
      <c r="D86" s="91" t="s">
        <v>88</v>
      </c>
      <c r="E86" s="91">
        <v>1</v>
      </c>
      <c r="F86" s="92">
        <v>3000</v>
      </c>
      <c r="G86" s="284">
        <f t="shared" si="2"/>
        <v>3000</v>
      </c>
    </row>
    <row r="87" spans="1:7" x14ac:dyDescent="0.25">
      <c r="A87" s="481" t="s">
        <v>423</v>
      </c>
      <c r="B87" s="364"/>
      <c r="C87" s="262"/>
      <c r="D87" s="91" t="s">
        <v>88</v>
      </c>
      <c r="E87" s="91"/>
      <c r="F87" s="92"/>
      <c r="G87" s="284">
        <f t="shared" si="2"/>
        <v>0</v>
      </c>
    </row>
    <row r="88" spans="1:7" x14ac:dyDescent="0.25">
      <c r="A88" s="479" t="s">
        <v>424</v>
      </c>
      <c r="B88" s="364"/>
      <c r="C88" s="262"/>
      <c r="D88" s="91" t="s">
        <v>88</v>
      </c>
      <c r="E88" s="91">
        <v>10</v>
      </c>
      <c r="F88" s="92">
        <v>800</v>
      </c>
      <c r="G88" s="284">
        <f t="shared" si="2"/>
        <v>8000</v>
      </c>
    </row>
    <row r="89" spans="1:7" x14ac:dyDescent="0.25">
      <c r="A89" s="479" t="s">
        <v>425</v>
      </c>
      <c r="B89" s="364"/>
      <c r="C89" s="262"/>
      <c r="D89" s="91" t="s">
        <v>88</v>
      </c>
      <c r="E89" s="91">
        <v>100</v>
      </c>
      <c r="F89" s="92">
        <v>150</v>
      </c>
      <c r="G89" s="284">
        <f t="shared" si="2"/>
        <v>15000</v>
      </c>
    </row>
    <row r="90" spans="1:7" x14ac:dyDescent="0.25">
      <c r="A90" s="479" t="s">
        <v>426</v>
      </c>
      <c r="B90" s="364"/>
      <c r="C90" s="262"/>
      <c r="D90" s="91" t="s">
        <v>88</v>
      </c>
      <c r="E90" s="91">
        <v>20</v>
      </c>
      <c r="F90" s="92">
        <v>380</v>
      </c>
      <c r="G90" s="284">
        <f t="shared" si="2"/>
        <v>7600</v>
      </c>
    </row>
    <row r="91" spans="1:7" x14ac:dyDescent="0.25">
      <c r="A91" s="479" t="s">
        <v>427</v>
      </c>
      <c r="B91" s="364"/>
      <c r="C91" s="262"/>
      <c r="D91" s="91" t="s">
        <v>88</v>
      </c>
      <c r="E91" s="91">
        <v>20</v>
      </c>
      <c r="F91" s="92">
        <v>450</v>
      </c>
      <c r="G91" s="284">
        <f t="shared" si="2"/>
        <v>9000</v>
      </c>
    </row>
    <row r="92" spans="1:7" x14ac:dyDescent="0.25">
      <c r="A92" s="477" t="s">
        <v>428</v>
      </c>
      <c r="B92" s="364"/>
      <c r="C92" s="262"/>
      <c r="D92" s="91" t="s">
        <v>88</v>
      </c>
      <c r="E92" s="91">
        <v>1</v>
      </c>
      <c r="F92" s="92">
        <v>4800</v>
      </c>
      <c r="G92" s="284">
        <f t="shared" si="2"/>
        <v>4800</v>
      </c>
    </row>
    <row r="93" spans="1:7" x14ac:dyDescent="0.25">
      <c r="A93" s="479" t="s">
        <v>429</v>
      </c>
      <c r="B93" s="364"/>
      <c r="C93" s="262"/>
      <c r="D93" s="91" t="s">
        <v>88</v>
      </c>
      <c r="E93" s="91">
        <v>10</v>
      </c>
      <c r="F93" s="92">
        <v>480</v>
      </c>
      <c r="G93" s="284">
        <f t="shared" si="2"/>
        <v>4800</v>
      </c>
    </row>
    <row r="94" spans="1:7" x14ac:dyDescent="0.25">
      <c r="A94" s="479" t="s">
        <v>426</v>
      </c>
      <c r="B94" s="364"/>
      <c r="C94" s="262"/>
      <c r="D94" s="91" t="s">
        <v>88</v>
      </c>
      <c r="E94" s="91">
        <v>10</v>
      </c>
      <c r="F94" s="92">
        <v>380</v>
      </c>
      <c r="G94" s="284">
        <f t="shared" si="2"/>
        <v>3800</v>
      </c>
    </row>
    <row r="95" spans="1:7" x14ac:dyDescent="0.25">
      <c r="A95" s="479" t="s">
        <v>430</v>
      </c>
      <c r="B95" s="364"/>
      <c r="C95" s="262"/>
      <c r="D95" s="91" t="s">
        <v>88</v>
      </c>
      <c r="E95" s="91">
        <v>1</v>
      </c>
      <c r="F95" s="92">
        <v>1750</v>
      </c>
      <c r="G95" s="284">
        <f t="shared" si="2"/>
        <v>1750</v>
      </c>
    </row>
    <row r="96" spans="1:7" x14ac:dyDescent="0.25">
      <c r="A96" s="477" t="s">
        <v>431</v>
      </c>
      <c r="B96" s="364"/>
      <c r="C96" s="262"/>
      <c r="D96" s="91" t="s">
        <v>88</v>
      </c>
      <c r="E96" s="91">
        <v>20</v>
      </c>
      <c r="F96" s="92">
        <v>500</v>
      </c>
      <c r="G96" s="284">
        <f t="shared" si="2"/>
        <v>10000</v>
      </c>
    </row>
    <row r="97" spans="1:9" ht="16.5" thickBot="1" x14ac:dyDescent="0.3">
      <c r="A97" s="482" t="s">
        <v>432</v>
      </c>
      <c r="B97" s="364"/>
      <c r="C97" s="262"/>
      <c r="D97" s="91" t="s">
        <v>88</v>
      </c>
      <c r="E97" s="483">
        <v>10</v>
      </c>
      <c r="F97" s="484">
        <v>1000</v>
      </c>
      <c r="G97" s="284">
        <f t="shared" si="2"/>
        <v>10000</v>
      </c>
    </row>
    <row r="98" spans="1:9" ht="18.75" x14ac:dyDescent="0.25">
      <c r="G98" s="494">
        <f>SUM(G57:G97)</f>
        <v>424750</v>
      </c>
    </row>
    <row r="99" spans="1:9" s="287" customFormat="1" ht="18.75" x14ac:dyDescent="0.25">
      <c r="A99" s="286"/>
      <c r="B99" s="286"/>
      <c r="C99" s="286"/>
      <c r="D99" s="286"/>
      <c r="E99" s="286"/>
      <c r="F99" s="286"/>
      <c r="G99" s="260"/>
    </row>
    <row r="100" spans="1:9" s="287" customFormat="1" ht="18.75" x14ac:dyDescent="0.25">
      <c r="A100" s="688" t="s">
        <v>122</v>
      </c>
      <c r="B100" s="688"/>
      <c r="C100" s="688"/>
      <c r="D100" s="688"/>
      <c r="E100" s="688"/>
      <c r="F100" s="688"/>
      <c r="G100" s="260"/>
    </row>
    <row r="101" spans="1:9" s="287" customFormat="1" ht="31.5" customHeight="1" x14ac:dyDescent="0.25">
      <c r="A101" s="695" t="s">
        <v>305</v>
      </c>
      <c r="B101" s="695"/>
      <c r="C101" s="695"/>
      <c r="D101" s="695"/>
      <c r="E101" s="695"/>
      <c r="F101" s="695"/>
      <c r="G101" s="695"/>
    </row>
    <row r="102" spans="1:9" s="287" customFormat="1" x14ac:dyDescent="0.25">
      <c r="A102" s="689" t="s">
        <v>125</v>
      </c>
      <c r="B102" s="690"/>
      <c r="C102" s="356"/>
      <c r="D102" s="693" t="s">
        <v>11</v>
      </c>
      <c r="E102" s="693" t="s">
        <v>49</v>
      </c>
      <c r="F102" s="693" t="s">
        <v>15</v>
      </c>
      <c r="G102" s="713" t="s">
        <v>6</v>
      </c>
    </row>
    <row r="103" spans="1:9" s="287" customFormat="1" x14ac:dyDescent="0.25">
      <c r="A103" s="691"/>
      <c r="B103" s="692"/>
      <c r="C103" s="356"/>
      <c r="D103" s="694"/>
      <c r="E103" s="694"/>
      <c r="F103" s="694"/>
      <c r="G103" s="714"/>
    </row>
    <row r="104" spans="1:9" s="287" customFormat="1" x14ac:dyDescent="0.25">
      <c r="A104" s="689">
        <v>1</v>
      </c>
      <c r="B104" s="690"/>
      <c r="C104" s="355"/>
      <c r="D104" s="357">
        <v>2</v>
      </c>
      <c r="E104" s="357">
        <v>3</v>
      </c>
      <c r="F104" s="357">
        <v>4</v>
      </c>
      <c r="G104" s="365" t="s">
        <v>70</v>
      </c>
    </row>
    <row r="105" spans="1:9" s="287" customFormat="1" x14ac:dyDescent="0.25">
      <c r="A105" s="354" t="s">
        <v>306</v>
      </c>
      <c r="B105" s="432"/>
      <c r="C105" s="285"/>
      <c r="D105" s="91" t="s">
        <v>126</v>
      </c>
      <c r="E105" s="91">
        <v>1</v>
      </c>
      <c r="F105" s="92">
        <v>30000</v>
      </c>
      <c r="G105" s="284">
        <f>E105*F105</f>
        <v>30000</v>
      </c>
    </row>
    <row r="106" spans="1:9" s="287" customFormat="1" ht="24.75" hidden="1" customHeight="1" x14ac:dyDescent="0.25">
      <c r="A106" s="363" t="s">
        <v>245</v>
      </c>
      <c r="B106" s="364"/>
      <c r="C106" s="93"/>
      <c r="D106" s="91" t="s">
        <v>126</v>
      </c>
      <c r="E106" s="91"/>
      <c r="F106" s="92"/>
      <c r="G106" s="284"/>
    </row>
    <row r="107" spans="1:9" hidden="1" x14ac:dyDescent="0.25">
      <c r="A107" s="706" t="s">
        <v>246</v>
      </c>
      <c r="B107" s="707"/>
      <c r="C107" s="93"/>
      <c r="D107" s="431" t="s">
        <v>127</v>
      </c>
      <c r="E107" s="431"/>
      <c r="F107" s="92"/>
      <c r="G107" s="284"/>
    </row>
    <row r="108" spans="1:9" ht="32.25" customHeight="1" x14ac:dyDescent="0.25">
      <c r="A108" s="715"/>
      <c r="B108" s="715"/>
      <c r="C108" s="430"/>
      <c r="D108" s="427"/>
      <c r="E108" s="427"/>
      <c r="F108" s="92" t="s">
        <v>59</v>
      </c>
      <c r="G108" s="495">
        <f>G105</f>
        <v>30000</v>
      </c>
    </row>
    <row r="109" spans="1:9" ht="32.25" customHeight="1" x14ac:dyDescent="0.25">
      <c r="A109" s="425"/>
      <c r="B109" s="425"/>
      <c r="C109" s="426"/>
      <c r="D109" s="427"/>
      <c r="E109" s="427"/>
      <c r="F109" s="428"/>
      <c r="G109" s="429"/>
    </row>
    <row r="110" spans="1:9" ht="32.25" customHeight="1" x14ac:dyDescent="0.25">
      <c r="A110" s="708" t="str">
        <f>'таланты+инициативы0,28'!A77:F77</f>
        <v xml:space="preserve">Затраты на оплату труда работников, непосредственно НЕ связанных с выполнением работы </v>
      </c>
      <c r="B110" s="708"/>
      <c r="C110" s="708"/>
      <c r="D110" s="708"/>
      <c r="E110" s="708"/>
      <c r="F110" s="708"/>
    </row>
    <row r="111" spans="1:9" x14ac:dyDescent="0.25">
      <c r="A111" s="11"/>
      <c r="B111" s="11"/>
      <c r="C111" s="11"/>
      <c r="D111" s="11"/>
      <c r="E111" s="11"/>
      <c r="F111" s="96">
        <f>D43</f>
        <v>0.31</v>
      </c>
    </row>
    <row r="112" spans="1:9" ht="31.5" customHeight="1" x14ac:dyDescent="0.25">
      <c r="A112" s="300" t="s">
        <v>0</v>
      </c>
      <c r="B112" s="579" t="s">
        <v>1</v>
      </c>
      <c r="C112" s="317"/>
      <c r="D112" s="579" t="s">
        <v>2</v>
      </c>
      <c r="E112" s="571" t="s">
        <v>3</v>
      </c>
      <c r="F112" s="572"/>
      <c r="G112" s="580" t="s">
        <v>35</v>
      </c>
      <c r="H112" s="317" t="s">
        <v>5</v>
      </c>
      <c r="I112" s="579" t="s">
        <v>6</v>
      </c>
    </row>
    <row r="113" spans="1:10" ht="30" x14ac:dyDescent="0.25">
      <c r="A113" s="377"/>
      <c r="B113" s="579"/>
      <c r="C113" s="317"/>
      <c r="D113" s="579"/>
      <c r="E113" s="317" t="s">
        <v>231</v>
      </c>
      <c r="F113" s="317" t="s">
        <v>264</v>
      </c>
      <c r="G113" s="580"/>
      <c r="H113" s="317" t="s">
        <v>53</v>
      </c>
      <c r="I113" s="579"/>
    </row>
    <row r="114" spans="1:10" x14ac:dyDescent="0.25">
      <c r="A114" s="378"/>
      <c r="B114" s="579"/>
      <c r="C114" s="317"/>
      <c r="D114" s="579"/>
      <c r="E114" s="317" t="s">
        <v>4</v>
      </c>
      <c r="F114" s="53"/>
      <c r="G114" s="580"/>
      <c r="H114" s="317" t="s">
        <v>232</v>
      </c>
      <c r="I114" s="579"/>
    </row>
    <row r="115" spans="1:10" x14ac:dyDescent="0.25">
      <c r="A115" s="712">
        <v>1</v>
      </c>
      <c r="B115" s="579">
        <v>2</v>
      </c>
      <c r="C115" s="317"/>
      <c r="D115" s="579">
        <v>3</v>
      </c>
      <c r="E115" s="579" t="s">
        <v>230</v>
      </c>
      <c r="F115" s="579">
        <v>5</v>
      </c>
      <c r="G115" s="580" t="s">
        <v>7</v>
      </c>
      <c r="H115" s="317" t="s">
        <v>54</v>
      </c>
      <c r="I115" s="579" t="s">
        <v>55</v>
      </c>
    </row>
    <row r="116" spans="1:10" x14ac:dyDescent="0.25">
      <c r="A116" s="712"/>
      <c r="B116" s="579"/>
      <c r="C116" s="317"/>
      <c r="D116" s="579"/>
      <c r="E116" s="579"/>
      <c r="F116" s="579"/>
      <c r="G116" s="580"/>
      <c r="H116" s="54">
        <v>1780.6</v>
      </c>
      <c r="I116" s="579"/>
    </row>
    <row r="117" spans="1:10" x14ac:dyDescent="0.25">
      <c r="A117" s="379" t="str">
        <f>'инновации+добровольчество0,41'!A84</f>
        <v>Заведующий МЦ</v>
      </c>
      <c r="B117" s="88">
        <v>73188.34</v>
      </c>
      <c r="C117" s="88"/>
      <c r="D117" s="317">
        <f>1*F111</f>
        <v>0.31</v>
      </c>
      <c r="E117" s="56">
        <f>D117*1780.6</f>
        <v>551.98599999999999</v>
      </c>
      <c r="F117" s="57">
        <v>1</v>
      </c>
      <c r="G117" s="58">
        <f>E117/F117</f>
        <v>551.98599999999999</v>
      </c>
      <c r="H117" s="56">
        <f>B117*1.302/1780.6*12</f>
        <v>642.19623955969905</v>
      </c>
      <c r="I117" s="56">
        <f>G117*H117</f>
        <v>354483.33348960005</v>
      </c>
    </row>
    <row r="118" spans="1:10" x14ac:dyDescent="0.25">
      <c r="A118" s="379" t="str">
        <f>'инновации+добровольчество0,41'!A85</f>
        <v>Водитель</v>
      </c>
      <c r="B118" s="37">
        <v>27899</v>
      </c>
      <c r="C118" s="174"/>
      <c r="D118" s="317">
        <f>1*F111</f>
        <v>0.31</v>
      </c>
      <c r="E118" s="56">
        <f t="shared" ref="E118:E120" si="3">D118*1780.6</f>
        <v>551.98599999999999</v>
      </c>
      <c r="F118" s="57">
        <v>1</v>
      </c>
      <c r="G118" s="58">
        <f t="shared" ref="G118:G120" si="4">E118/F118</f>
        <v>551.98599999999999</v>
      </c>
      <c r="H118" s="56">
        <f t="shared" ref="H118:H120" si="5">B118*1.302/1780.6*12</f>
        <v>244.80173873975065</v>
      </c>
      <c r="I118" s="56">
        <f>G118*H118</f>
        <v>135127.13256</v>
      </c>
    </row>
    <row r="119" spans="1:10" x14ac:dyDescent="0.25">
      <c r="A119" s="379" t="str">
        <f>'инновации+добровольчество0,41'!A86</f>
        <v>Рабочий по обслуживанию здания</v>
      </c>
      <c r="B119" s="58">
        <v>27899</v>
      </c>
      <c r="C119" s="58"/>
      <c r="D119" s="317">
        <f>0.5*F111</f>
        <v>0.155</v>
      </c>
      <c r="E119" s="56">
        <f t="shared" si="3"/>
        <v>275.99299999999999</v>
      </c>
      <c r="F119" s="57">
        <v>1</v>
      </c>
      <c r="G119" s="58">
        <f t="shared" si="4"/>
        <v>275.99299999999999</v>
      </c>
      <c r="H119" s="56">
        <f t="shared" si="5"/>
        <v>244.80173873975065</v>
      </c>
      <c r="I119" s="56">
        <f>G119*H119</f>
        <v>67563.566279999999</v>
      </c>
    </row>
    <row r="120" spans="1:10" x14ac:dyDescent="0.25">
      <c r="A120" s="379" t="str">
        <f>'инновации+добровольчество0,41'!A87</f>
        <v>Уборщик служебных помещений</v>
      </c>
      <c r="B120" s="37">
        <v>27899</v>
      </c>
      <c r="C120" s="319"/>
      <c r="D120" s="317">
        <f>1*F111</f>
        <v>0.31</v>
      </c>
      <c r="E120" s="56">
        <f t="shared" si="3"/>
        <v>551.98599999999999</v>
      </c>
      <c r="F120" s="57">
        <v>1</v>
      </c>
      <c r="G120" s="58">
        <f t="shared" si="4"/>
        <v>551.98599999999999</v>
      </c>
      <c r="H120" s="56">
        <f t="shared" si="5"/>
        <v>244.80173873975065</v>
      </c>
      <c r="I120" s="56">
        <f>G120*H120</f>
        <v>135127.13256</v>
      </c>
      <c r="J120" s="170"/>
    </row>
    <row r="121" spans="1:10" x14ac:dyDescent="0.25">
      <c r="A121" s="709" t="s">
        <v>28</v>
      </c>
      <c r="B121" s="710"/>
      <c r="C121" s="710"/>
      <c r="D121" s="710"/>
      <c r="E121" s="710"/>
      <c r="F121" s="711"/>
      <c r="G121" s="339"/>
      <c r="H121" s="339"/>
      <c r="I121" s="376">
        <f>SUM(I117:I120)</f>
        <v>692301.16488960013</v>
      </c>
    </row>
    <row r="122" spans="1:10" x14ac:dyDescent="0.25">
      <c r="A122" s="380"/>
      <c r="B122" s="380"/>
      <c r="C122" s="380"/>
      <c r="D122" s="381"/>
      <c r="E122" s="381"/>
      <c r="F122" s="381"/>
      <c r="G122" s="381"/>
      <c r="H122" s="381"/>
      <c r="I122" s="382"/>
    </row>
    <row r="123" spans="1:10" s="45" customFormat="1" ht="14.45" customHeight="1" x14ac:dyDescent="0.25">
      <c r="A123" s="349" t="s">
        <v>185</v>
      </c>
      <c r="B123" s="349"/>
      <c r="C123" s="349"/>
      <c r="D123" s="350"/>
      <c r="E123" s="350"/>
      <c r="F123" s="350"/>
      <c r="G123" s="350"/>
      <c r="H123" s="350"/>
    </row>
    <row r="124" spans="1:10" s="45" customFormat="1" ht="14.45" customHeight="1" x14ac:dyDescent="0.25">
      <c r="A124" s="582" t="s">
        <v>62</v>
      </c>
      <c r="B124" s="585" t="s">
        <v>159</v>
      </c>
      <c r="C124" s="586"/>
      <c r="D124" s="591"/>
      <c r="E124" s="592"/>
      <c r="F124" s="593"/>
      <c r="G124" s="215"/>
      <c r="H124" s="215"/>
    </row>
    <row r="125" spans="1:10" s="45" customFormat="1" ht="14.45" customHeight="1" x14ac:dyDescent="0.25">
      <c r="A125" s="583"/>
      <c r="B125" s="587"/>
      <c r="C125" s="588"/>
      <c r="D125" s="594" t="s">
        <v>163</v>
      </c>
      <c r="E125" s="583" t="s">
        <v>169</v>
      </c>
      <c r="F125" s="583" t="s">
        <v>6</v>
      </c>
    </row>
    <row r="126" spans="1:10" s="45" customFormat="1" ht="15" x14ac:dyDescent="0.25">
      <c r="A126" s="584"/>
      <c r="B126" s="589"/>
      <c r="C126" s="590"/>
      <c r="D126" s="595"/>
      <c r="E126" s="584"/>
      <c r="F126" s="584"/>
    </row>
    <row r="127" spans="1:10" s="45" customFormat="1" ht="15" x14ac:dyDescent="0.25">
      <c r="A127" s="307">
        <v>1</v>
      </c>
      <c r="B127" s="596">
        <v>2</v>
      </c>
      <c r="C127" s="597"/>
      <c r="D127" s="307">
        <v>5</v>
      </c>
      <c r="E127" s="307">
        <v>6</v>
      </c>
      <c r="F127" s="307">
        <v>7</v>
      </c>
    </row>
    <row r="128" spans="1:10" s="45" customFormat="1" ht="15" x14ac:dyDescent="0.25">
      <c r="A128" s="305" t="s">
        <v>166</v>
      </c>
      <c r="B128" s="307">
        <f>F145</f>
        <v>0.31</v>
      </c>
      <c r="C128" s="306"/>
      <c r="D128" s="153">
        <v>5047.62</v>
      </c>
      <c r="E128" s="186">
        <f t="shared" ref="E128:E130" si="6">D128*30.2%</f>
        <v>1524.3812399999999</v>
      </c>
      <c r="F128" s="186">
        <f>D128+E128</f>
        <v>6572.0012399999996</v>
      </c>
    </row>
    <row r="129" spans="1:8" s="45" customFormat="1" ht="15" x14ac:dyDescent="0.25">
      <c r="A129" s="305" t="s">
        <v>167</v>
      </c>
      <c r="B129" s="307">
        <f>0.5*F111</f>
        <v>0.155</v>
      </c>
      <c r="C129" s="306"/>
      <c r="D129" s="153">
        <v>2523.81</v>
      </c>
      <c r="E129" s="186">
        <f t="shared" si="6"/>
        <v>762.19061999999997</v>
      </c>
      <c r="F129" s="186">
        <f t="shared" ref="F129:F130" si="7">D129+E129</f>
        <v>3286.0006199999998</v>
      </c>
    </row>
    <row r="130" spans="1:8" s="45" customFormat="1" ht="15" x14ac:dyDescent="0.25">
      <c r="A130" s="305" t="s">
        <v>146</v>
      </c>
      <c r="B130" s="307">
        <f>1*F111</f>
        <v>0.31</v>
      </c>
      <c r="C130" s="306"/>
      <c r="D130" s="153">
        <v>5047.62</v>
      </c>
      <c r="E130" s="186">
        <f t="shared" si="6"/>
        <v>1524.3812399999999</v>
      </c>
      <c r="F130" s="186">
        <f t="shared" si="7"/>
        <v>6572.0012399999996</v>
      </c>
    </row>
    <row r="131" spans="1:8" s="45" customFormat="1" ht="15" x14ac:dyDescent="0.25">
      <c r="A131" s="156"/>
      <c r="B131" s="303"/>
      <c r="C131" s="157"/>
      <c r="D131" s="129">
        <f>SUM(D128:D130)</f>
        <v>12619.05</v>
      </c>
      <c r="E131" s="129">
        <f>SUM(E128:E130)</f>
        <v>3810.9530999999997</v>
      </c>
      <c r="F131" s="279">
        <f>SUM(F128:F130)</f>
        <v>16430.003100000002</v>
      </c>
    </row>
    <row r="132" spans="1:8" s="45" customFormat="1" ht="14.45" hidden="1" customHeight="1" x14ac:dyDescent="0.25">
      <c r="A132" s="349" t="s">
        <v>171</v>
      </c>
      <c r="B132" s="349"/>
      <c r="C132" s="349"/>
      <c r="D132" s="349"/>
      <c r="E132" s="349"/>
      <c r="F132" s="349"/>
      <c r="G132" s="349"/>
      <c r="H132" s="349"/>
    </row>
    <row r="133" spans="1:8" s="45" customFormat="1" ht="14.45" hidden="1" customHeight="1" x14ac:dyDescent="0.25">
      <c r="A133" s="582" t="s">
        <v>62</v>
      </c>
      <c r="B133" s="585" t="s">
        <v>159</v>
      </c>
      <c r="C133" s="721"/>
      <c r="D133" s="351" t="s">
        <v>160</v>
      </c>
      <c r="E133" s="353"/>
      <c r="F133" s="353"/>
      <c r="G133" s="353"/>
      <c r="H133" s="352"/>
    </row>
    <row r="134" spans="1:8" s="45" customFormat="1" ht="14.45" hidden="1" customHeight="1" x14ac:dyDescent="0.25">
      <c r="A134" s="583"/>
      <c r="B134" s="587"/>
      <c r="C134" s="588"/>
      <c r="D134" s="615" t="s">
        <v>161</v>
      </c>
      <c r="E134" s="582" t="s">
        <v>162</v>
      </c>
      <c r="F134" s="718" t="s">
        <v>163</v>
      </c>
      <c r="G134" s="582" t="s">
        <v>169</v>
      </c>
      <c r="H134" s="582" t="s">
        <v>6</v>
      </c>
    </row>
    <row r="135" spans="1:8" s="45" customFormat="1" ht="15" hidden="1" x14ac:dyDescent="0.25">
      <c r="A135" s="584"/>
      <c r="B135" s="589"/>
      <c r="C135" s="590"/>
      <c r="D135" s="719"/>
      <c r="E135" s="584"/>
      <c r="F135" s="595"/>
      <c r="G135" s="584"/>
      <c r="H135" s="584"/>
    </row>
    <row r="136" spans="1:8" s="45" customFormat="1" ht="15" hidden="1" x14ac:dyDescent="0.25">
      <c r="A136" s="307">
        <v>1</v>
      </c>
      <c r="B136" s="596">
        <v>2</v>
      </c>
      <c r="C136" s="597"/>
      <c r="D136" s="307">
        <v>3</v>
      </c>
      <c r="E136" s="307">
        <v>4</v>
      </c>
      <c r="F136" s="307">
        <v>5</v>
      </c>
      <c r="G136" s="307">
        <v>6</v>
      </c>
      <c r="H136" s="307">
        <v>7</v>
      </c>
    </row>
    <row r="137" spans="1:8" s="45" customFormat="1" ht="15" hidden="1" x14ac:dyDescent="0.25">
      <c r="A137" s="305" t="s">
        <v>164</v>
      </c>
      <c r="B137" s="307">
        <v>0.39300000000000002</v>
      </c>
      <c r="C137" s="306">
        <v>1</v>
      </c>
      <c r="D137" s="153">
        <v>30497.8</v>
      </c>
      <c r="E137" s="113">
        <v>41441.4</v>
      </c>
      <c r="F137" s="153">
        <f>30497.8*0.393</f>
        <v>11985.635400000001</v>
      </c>
      <c r="G137" s="186">
        <f>F137*30.2%</f>
        <v>3619.6618908</v>
      </c>
      <c r="H137" s="186">
        <f>F137+G137</f>
        <v>15605.297290800001</v>
      </c>
    </row>
    <row r="138" spans="1:8" s="45" customFormat="1" ht="15" hidden="1" x14ac:dyDescent="0.25">
      <c r="A138" s="305" t="s">
        <v>166</v>
      </c>
      <c r="B138" s="307">
        <f>1*0.393</f>
        <v>0.39300000000000002</v>
      </c>
      <c r="C138" s="306"/>
      <c r="D138" s="153">
        <v>8353.5499999999993</v>
      </c>
      <c r="E138" s="113">
        <v>11244.72</v>
      </c>
      <c r="F138" s="153">
        <f>8353.55*0.393</f>
        <v>3282.94515</v>
      </c>
      <c r="G138" s="186">
        <f>F138*30.2%</f>
        <v>991.4494353</v>
      </c>
      <c r="H138" s="186">
        <f>F138+G138</f>
        <v>4274.3945853000005</v>
      </c>
    </row>
    <row r="139" spans="1:8" s="45" customFormat="1" ht="15" hidden="1" x14ac:dyDescent="0.25">
      <c r="A139" s="305" t="s">
        <v>167</v>
      </c>
      <c r="B139" s="307">
        <f>0.5*0.393</f>
        <v>0.19650000000000001</v>
      </c>
      <c r="C139" s="306"/>
      <c r="D139" s="153">
        <v>3761.62</v>
      </c>
      <c r="E139" s="113">
        <v>4983</v>
      </c>
      <c r="F139" s="153">
        <f>3761.62*0.393</f>
        <v>1478.31666</v>
      </c>
      <c r="G139" s="186">
        <f>F139*30.2%</f>
        <v>446.45163131999999</v>
      </c>
      <c r="H139" s="186">
        <f>F139+G139</f>
        <v>1924.7682913199999</v>
      </c>
    </row>
    <row r="140" spans="1:8" s="45" customFormat="1" ht="15" hidden="1" x14ac:dyDescent="0.25">
      <c r="A140" s="305" t="s">
        <v>146</v>
      </c>
      <c r="B140" s="307">
        <f>1*0.393</f>
        <v>0.39300000000000002</v>
      </c>
      <c r="C140" s="306"/>
      <c r="D140" s="153">
        <v>6266.1</v>
      </c>
      <c r="E140" s="113">
        <v>8398.2000000000007</v>
      </c>
      <c r="F140" s="153">
        <f>6266.1*0.393</f>
        <v>2462.5773000000004</v>
      </c>
      <c r="G140" s="186">
        <f>F140*30.2%</f>
        <v>743.69834460000004</v>
      </c>
      <c r="H140" s="186">
        <f>F140+G140</f>
        <v>3206.2756446000003</v>
      </c>
    </row>
    <row r="141" spans="1:8" s="45" customFormat="1" ht="15" hidden="1" x14ac:dyDescent="0.25">
      <c r="A141" s="305" t="s">
        <v>168</v>
      </c>
      <c r="B141" s="307">
        <f>3*0.393</f>
        <v>1.179</v>
      </c>
      <c r="C141" s="306"/>
      <c r="D141" s="153">
        <v>20749.32</v>
      </c>
      <c r="E141" s="113">
        <v>28148.04</v>
      </c>
      <c r="F141" s="153">
        <f>20749.32*0.393</f>
        <v>8154.4827599999999</v>
      </c>
      <c r="G141" s="186">
        <f>F141*30.2%</f>
        <v>2462.6537935199999</v>
      </c>
      <c r="H141" s="186">
        <f>F141+G141</f>
        <v>10617.13655352</v>
      </c>
    </row>
    <row r="142" spans="1:8" s="45" customFormat="1" ht="18.75" hidden="1" x14ac:dyDescent="0.25">
      <c r="A142" s="156"/>
      <c r="B142" s="303"/>
      <c r="C142" s="157"/>
      <c r="D142" s="129">
        <f>SUM(D137:D141)</f>
        <v>69628.39</v>
      </c>
      <c r="E142" s="129">
        <f>SUM(E137:E141)</f>
        <v>94215.360000000015</v>
      </c>
      <c r="F142" s="129">
        <f>SUM(F137:F141)</f>
        <v>27363.957269999999</v>
      </c>
      <c r="G142" s="129">
        <f>SUM(G137:G141)</f>
        <v>8263.91509554</v>
      </c>
      <c r="H142" s="227"/>
    </row>
    <row r="143" spans="1:8" s="45" customFormat="1" ht="18.75" x14ac:dyDescent="0.25">
      <c r="A143" s="385"/>
      <c r="B143" s="386"/>
      <c r="C143" s="386"/>
      <c r="D143" s="387"/>
      <c r="E143" s="387"/>
      <c r="F143" s="387"/>
      <c r="G143" s="214"/>
      <c r="H143" s="217"/>
    </row>
    <row r="144" spans="1:8" ht="15.6" customHeight="1" x14ac:dyDescent="0.25">
      <c r="A144" s="577" t="s">
        <v>12</v>
      </c>
      <c r="B144" s="577"/>
      <c r="C144" s="577"/>
      <c r="D144" s="577"/>
      <c r="E144" s="577"/>
      <c r="F144" s="577"/>
      <c r="H144" s="170"/>
    </row>
    <row r="145" spans="1:7" x14ac:dyDescent="0.25">
      <c r="A145" s="164"/>
      <c r="B145" s="164"/>
      <c r="C145" s="164"/>
      <c r="D145" s="164"/>
      <c r="E145" s="164"/>
      <c r="F145" s="165">
        <f>F111</f>
        <v>0.31</v>
      </c>
    </row>
    <row r="146" spans="1:7" ht="15.75" customHeight="1" x14ac:dyDescent="0.25">
      <c r="A146" s="712" t="s">
        <v>13</v>
      </c>
      <c r="B146" s="712" t="s">
        <v>11</v>
      </c>
      <c r="C146" s="343"/>
      <c r="D146" s="712" t="s">
        <v>14</v>
      </c>
      <c r="E146" s="712" t="s">
        <v>15</v>
      </c>
      <c r="F146" s="722" t="s">
        <v>6</v>
      </c>
    </row>
    <row r="147" spans="1:7" x14ac:dyDescent="0.25">
      <c r="A147" s="712"/>
      <c r="B147" s="712"/>
      <c r="C147" s="343"/>
      <c r="D147" s="712"/>
      <c r="E147" s="712"/>
      <c r="F147" s="723"/>
    </row>
    <row r="148" spans="1:7" x14ac:dyDescent="0.25">
      <c r="A148" s="298">
        <v>1</v>
      </c>
      <c r="B148" s="298">
        <v>2</v>
      </c>
      <c r="C148" s="298"/>
      <c r="D148" s="298">
        <v>3</v>
      </c>
      <c r="E148" s="298">
        <v>4</v>
      </c>
      <c r="F148" s="298" t="s">
        <v>178</v>
      </c>
    </row>
    <row r="149" spans="1:7" x14ac:dyDescent="0.25">
      <c r="A149" s="407" t="s">
        <v>17</v>
      </c>
      <c r="B149" s="343" t="s">
        <v>18</v>
      </c>
      <c r="C149" s="343"/>
      <c r="D149" s="77">
        <f>55*F145</f>
        <v>17.05</v>
      </c>
      <c r="E149" s="384">
        <v>3245.16</v>
      </c>
      <c r="F149" s="77">
        <f>D149*E149</f>
        <v>55329.978000000003</v>
      </c>
    </row>
    <row r="150" spans="1:7" ht="18.75" x14ac:dyDescent="0.25">
      <c r="A150" s="407" t="s">
        <v>274</v>
      </c>
      <c r="B150" s="343" t="s">
        <v>199</v>
      </c>
      <c r="C150" s="343"/>
      <c r="D150" s="343">
        <f>106.3*F145</f>
        <v>32.952999999999996</v>
      </c>
      <c r="E150" s="384">
        <v>46.7</v>
      </c>
      <c r="F150" s="77">
        <f>D150*E150+14.98</f>
        <v>1553.8851</v>
      </c>
    </row>
    <row r="151" spans="1:7" ht="18.75" x14ac:dyDescent="0.25">
      <c r="A151" s="407" t="s">
        <v>275</v>
      </c>
      <c r="B151" s="343" t="s">
        <v>56</v>
      </c>
      <c r="C151" s="343"/>
      <c r="D151" s="343">
        <f>6*F145</f>
        <v>1.8599999999999999</v>
      </c>
      <c r="E151" s="384">
        <v>9000</v>
      </c>
      <c r="F151" s="77">
        <f t="shared" ref="F151:F154" si="8">D151*E151</f>
        <v>16740</v>
      </c>
    </row>
    <row r="152" spans="1:7" x14ac:dyDescent="0.25">
      <c r="A152" s="407" t="s">
        <v>16</v>
      </c>
      <c r="B152" s="343" t="s">
        <v>87</v>
      </c>
      <c r="C152" s="343"/>
      <c r="D152" s="98">
        <f>6*F145</f>
        <v>1.8599999999999999</v>
      </c>
      <c r="E152" s="384">
        <v>7728</v>
      </c>
      <c r="F152" s="77">
        <f t="shared" si="8"/>
        <v>14374.08</v>
      </c>
    </row>
    <row r="153" spans="1:7" x14ac:dyDescent="0.25">
      <c r="A153" s="407" t="s">
        <v>210</v>
      </c>
      <c r="B153" s="323" t="s">
        <v>22</v>
      </c>
      <c r="C153" s="307"/>
      <c r="D153" s="171">
        <f>3.636*F145</f>
        <v>1.1271599999999999</v>
      </c>
      <c r="E153" s="384">
        <v>2170.58</v>
      </c>
      <c r="F153" s="77">
        <f t="shared" si="8"/>
        <v>2446.5909527999997</v>
      </c>
    </row>
    <row r="154" spans="1:7" x14ac:dyDescent="0.25">
      <c r="A154" s="407" t="s">
        <v>276</v>
      </c>
      <c r="B154" s="343" t="s">
        <v>87</v>
      </c>
      <c r="C154" s="307"/>
      <c r="D154" s="171">
        <f>7.23*F145</f>
        <v>2.2413000000000003</v>
      </c>
      <c r="E154" s="384">
        <v>7728</v>
      </c>
      <c r="F154" s="77">
        <f t="shared" si="8"/>
        <v>17320.766400000004</v>
      </c>
    </row>
    <row r="155" spans="1:7" ht="18.75" x14ac:dyDescent="0.25">
      <c r="A155" s="727"/>
      <c r="B155" s="727"/>
      <c r="C155" s="727"/>
      <c r="D155" s="727"/>
      <c r="E155" s="727"/>
      <c r="F155" s="499">
        <f>SUM(F149:F154)</f>
        <v>107765.30045280002</v>
      </c>
    </row>
    <row r="156" spans="1:7" x14ac:dyDescent="0.25">
      <c r="A156" s="96"/>
      <c r="B156" s="96"/>
      <c r="C156" s="96"/>
      <c r="D156" s="96"/>
      <c r="E156" s="96"/>
      <c r="F156" s="97"/>
    </row>
    <row r="157" spans="1:7" x14ac:dyDescent="0.25">
      <c r="A157" s="720" t="s">
        <v>114</v>
      </c>
      <c r="B157" s="720"/>
      <c r="C157" s="720"/>
      <c r="D157" s="720"/>
      <c r="E157" s="720"/>
      <c r="F157" s="720"/>
      <c r="G157" s="188"/>
    </row>
    <row r="158" spans="1:7" ht="25.5" x14ac:dyDescent="0.25">
      <c r="A158" s="305" t="s">
        <v>115</v>
      </c>
      <c r="B158" s="307" t="s">
        <v>116</v>
      </c>
      <c r="C158" s="328"/>
      <c r="D158" s="307" t="s">
        <v>120</v>
      </c>
      <c r="E158" s="307" t="s">
        <v>117</v>
      </c>
      <c r="F158" s="307" t="s">
        <v>118</v>
      </c>
      <c r="G158" s="320" t="s">
        <v>6</v>
      </c>
    </row>
    <row r="159" spans="1:7" x14ac:dyDescent="0.25">
      <c r="A159" s="305">
        <v>1</v>
      </c>
      <c r="B159" s="307">
        <v>2</v>
      </c>
      <c r="C159" s="328"/>
      <c r="D159" s="307">
        <v>3</v>
      </c>
      <c r="E159" s="307">
        <v>4</v>
      </c>
      <c r="F159" s="307">
        <v>5</v>
      </c>
      <c r="G159" s="348" t="s">
        <v>233</v>
      </c>
    </row>
    <row r="160" spans="1:7" x14ac:dyDescent="0.25">
      <c r="A160" s="307" t="s">
        <v>119</v>
      </c>
      <c r="B160" s="307">
        <f>'инновации+добровольчество0,41'!B104</f>
        <v>3</v>
      </c>
      <c r="C160" s="307">
        <f>'инновации+добровольчество0,41'!C104</f>
        <v>0</v>
      </c>
      <c r="D160" s="307">
        <f>'инновации+добровольчество0,41'!D104</f>
        <v>12</v>
      </c>
      <c r="E160" s="307">
        <f>'инновации+добровольчество0,41'!E104</f>
        <v>75</v>
      </c>
      <c r="F160" s="113">
        <f>'инновации+добровольчество0,41'!F104</f>
        <v>2700</v>
      </c>
      <c r="G160" s="167">
        <f>F160*D167</f>
        <v>837</v>
      </c>
    </row>
    <row r="161" spans="1:7" ht="18.75" x14ac:dyDescent="0.25">
      <c r="A161" s="128"/>
      <c r="B161" s="128"/>
      <c r="C161" s="128"/>
      <c r="D161" s="128"/>
      <c r="E161" s="303" t="s">
        <v>92</v>
      </c>
      <c r="F161" s="129"/>
      <c r="G161" s="497">
        <f>G160</f>
        <v>837</v>
      </c>
    </row>
    <row r="162" spans="1:7" x14ac:dyDescent="0.25">
      <c r="A162" s="96"/>
      <c r="B162" s="96"/>
      <c r="C162" s="96"/>
      <c r="D162" s="96"/>
      <c r="E162" s="96"/>
      <c r="F162" s="97"/>
    </row>
    <row r="163" spans="1:7" x14ac:dyDescent="0.25">
      <c r="A163" s="96"/>
      <c r="B163" s="96"/>
      <c r="C163" s="96"/>
      <c r="D163" s="96"/>
      <c r="E163" s="96"/>
      <c r="F163" s="97"/>
    </row>
    <row r="164" spans="1:7" x14ac:dyDescent="0.25">
      <c r="A164" s="96"/>
      <c r="B164" s="96"/>
      <c r="C164" s="96"/>
      <c r="D164" s="96"/>
      <c r="E164" s="96"/>
      <c r="F164" s="97"/>
    </row>
    <row r="165" spans="1:7" x14ac:dyDescent="0.25">
      <c r="A165" s="688" t="s">
        <v>271</v>
      </c>
      <c r="B165" s="688"/>
      <c r="C165" s="688"/>
      <c r="D165" s="688"/>
      <c r="E165" s="688"/>
      <c r="F165" s="688"/>
    </row>
    <row r="166" spans="1:7" x14ac:dyDescent="0.25">
      <c r="A166" s="342" t="s">
        <v>85</v>
      </c>
      <c r="B166" s="6" t="s">
        <v>269</v>
      </c>
      <c r="C166" s="6"/>
      <c r="D166" s="6"/>
    </row>
    <row r="167" spans="1:7" x14ac:dyDescent="0.25">
      <c r="D167" s="161">
        <f>F145</f>
        <v>0.31</v>
      </c>
    </row>
    <row r="168" spans="1:7" ht="13.15" customHeight="1" x14ac:dyDescent="0.25">
      <c r="A168" s="696" t="s">
        <v>27</v>
      </c>
      <c r="B168" s="696"/>
      <c r="C168" s="333"/>
      <c r="D168" s="696" t="s">
        <v>11</v>
      </c>
      <c r="E168" s="333" t="s">
        <v>49</v>
      </c>
      <c r="F168" s="333" t="s">
        <v>15</v>
      </c>
      <c r="G168" s="713" t="s">
        <v>6</v>
      </c>
    </row>
    <row r="169" spans="1:7" x14ac:dyDescent="0.25">
      <c r="A169" s="696"/>
      <c r="B169" s="696"/>
      <c r="C169" s="333"/>
      <c r="D169" s="696"/>
      <c r="E169" s="333"/>
      <c r="F169" s="333"/>
      <c r="G169" s="714"/>
    </row>
    <row r="170" spans="1:7" x14ac:dyDescent="0.25">
      <c r="A170" s="697">
        <v>1</v>
      </c>
      <c r="B170" s="698"/>
      <c r="C170" s="334"/>
      <c r="D170" s="333">
        <v>2</v>
      </c>
      <c r="E170" s="333">
        <v>3</v>
      </c>
      <c r="F170" s="333">
        <v>4</v>
      </c>
      <c r="G170" s="78" t="s">
        <v>70</v>
      </c>
    </row>
    <row r="171" spans="1:7" x14ac:dyDescent="0.25">
      <c r="A171" s="699" t="str">
        <f>A46</f>
        <v>Суточные</v>
      </c>
      <c r="B171" s="700"/>
      <c r="C171" s="336"/>
      <c r="D171" s="333" t="str">
        <f>D46</f>
        <v>сутки</v>
      </c>
      <c r="E171" s="231">
        <f>19*D167*4</f>
        <v>23.56</v>
      </c>
      <c r="F171" s="346">
        <f>F46</f>
        <v>450</v>
      </c>
      <c r="G171" s="82">
        <f>E171*F171</f>
        <v>10602</v>
      </c>
    </row>
    <row r="172" spans="1:7" x14ac:dyDescent="0.25">
      <c r="A172" s="699" t="str">
        <f>A47</f>
        <v>Проезд</v>
      </c>
      <c r="B172" s="700"/>
      <c r="C172" s="336"/>
      <c r="D172" s="333" t="str">
        <f>D47</f>
        <v xml:space="preserve">Ед. </v>
      </c>
      <c r="E172" s="231">
        <f>19*D167</f>
        <v>5.89</v>
      </c>
      <c r="F172" s="346">
        <f>F47</f>
        <v>6000</v>
      </c>
      <c r="G172" s="82">
        <f>E172*F172</f>
        <v>35340</v>
      </c>
    </row>
    <row r="173" spans="1:7" x14ac:dyDescent="0.25">
      <c r="A173" s="699" t="str">
        <f>A48</f>
        <v xml:space="preserve">Проживание </v>
      </c>
      <c r="B173" s="700"/>
      <c r="C173" s="336"/>
      <c r="D173" s="333" t="str">
        <f>D48</f>
        <v>сутки</v>
      </c>
      <c r="E173" s="231">
        <f>19*3*D167</f>
        <v>17.669999999999998</v>
      </c>
      <c r="F173" s="346">
        <f>F48</f>
        <v>1610.52</v>
      </c>
      <c r="G173" s="82">
        <f>E173*F173</f>
        <v>28457.888399999996</v>
      </c>
    </row>
    <row r="174" spans="1:7" ht="18.75" x14ac:dyDescent="0.25">
      <c r="A174" s="733" t="s">
        <v>123</v>
      </c>
      <c r="B174" s="734"/>
      <c r="C174" s="344"/>
      <c r="D174" s="79"/>
      <c r="E174" s="83"/>
      <c r="F174" s="83"/>
      <c r="G174" s="271">
        <f>SUM(G171:G173)</f>
        <v>74399.888399999996</v>
      </c>
    </row>
    <row r="175" spans="1:7" x14ac:dyDescent="0.25">
      <c r="A175" s="726" t="s">
        <v>36</v>
      </c>
      <c r="B175" s="726"/>
      <c r="C175" s="726"/>
      <c r="D175" s="726"/>
      <c r="E175" s="726"/>
      <c r="F175" s="726"/>
    </row>
    <row r="176" spans="1:7" x14ac:dyDescent="0.25">
      <c r="D176" s="168">
        <f>D167</f>
        <v>0.31</v>
      </c>
    </row>
    <row r="177" spans="1:7" x14ac:dyDescent="0.25">
      <c r="A177" s="696" t="s">
        <v>24</v>
      </c>
      <c r="B177" s="696" t="s">
        <v>11</v>
      </c>
      <c r="C177" s="333"/>
      <c r="D177" s="696" t="s">
        <v>49</v>
      </c>
      <c r="E177" s="696" t="s">
        <v>15</v>
      </c>
      <c r="F177" s="693" t="s">
        <v>181</v>
      </c>
      <c r="G177" s="713" t="s">
        <v>6</v>
      </c>
    </row>
    <row r="178" spans="1:7" x14ac:dyDescent="0.25">
      <c r="A178" s="696"/>
      <c r="B178" s="696"/>
      <c r="C178" s="333"/>
      <c r="D178" s="696"/>
      <c r="E178" s="696"/>
      <c r="F178" s="694"/>
      <c r="G178" s="714"/>
    </row>
    <row r="179" spans="1:7" x14ac:dyDescent="0.25">
      <c r="A179" s="333">
        <v>1</v>
      </c>
      <c r="B179" s="333">
        <v>2</v>
      </c>
      <c r="C179" s="333"/>
      <c r="D179" s="333">
        <v>3</v>
      </c>
      <c r="E179" s="333">
        <v>4</v>
      </c>
      <c r="F179" s="333">
        <v>5</v>
      </c>
      <c r="G179" s="78" t="s">
        <v>71</v>
      </c>
    </row>
    <row r="180" spans="1:7" x14ac:dyDescent="0.25">
      <c r="A180" s="55" t="str">
        <f>'инновации+добровольчество0,41'!A134</f>
        <v>переговоры по району, мин</v>
      </c>
      <c r="B180" s="317" t="s">
        <v>22</v>
      </c>
      <c r="C180" s="307"/>
      <c r="D180" s="391">
        <f>300*D176</f>
        <v>93</v>
      </c>
      <c r="E180" s="320">
        <f>'инновации+добровольчество0,41'!E134</f>
        <v>5.0199999999999996</v>
      </c>
      <c r="F180" s="317">
        <v>12</v>
      </c>
      <c r="G180" s="82">
        <f t="shared" ref="G180:G184" si="9">D180*E180*F180</f>
        <v>5602.32</v>
      </c>
    </row>
    <row r="181" spans="1:7" x14ac:dyDescent="0.25">
      <c r="A181" s="55" t="str">
        <f>'инновации+добровольчество0,41'!A135</f>
        <v>Переговоры за пределами района,мин</v>
      </c>
      <c r="B181" s="317" t="s">
        <v>22</v>
      </c>
      <c r="C181" s="307"/>
      <c r="D181" s="388">
        <f>41.66666666*D176</f>
        <v>12.916666664599999</v>
      </c>
      <c r="E181" s="320">
        <f>'инновации+добровольчество0,41'!E135</f>
        <v>15</v>
      </c>
      <c r="F181" s="317">
        <v>12</v>
      </c>
      <c r="G181" s="82">
        <f t="shared" si="9"/>
        <v>2324.9999996279998</v>
      </c>
    </row>
    <row r="182" spans="1:7" x14ac:dyDescent="0.25">
      <c r="A182" s="55" t="str">
        <f>'инновации+добровольчество0,41'!A136</f>
        <v>Абоненская плата за услуги связи, номеров</v>
      </c>
      <c r="B182" s="317" t="s">
        <v>22</v>
      </c>
      <c r="C182" s="307"/>
      <c r="D182" s="389">
        <f>1*D176</f>
        <v>0.31</v>
      </c>
      <c r="E182" s="320">
        <f>'инновации+добровольчество0,41'!E136</f>
        <v>2183</v>
      </c>
      <c r="F182" s="317">
        <v>12</v>
      </c>
      <c r="G182" s="82">
        <f t="shared" si="9"/>
        <v>8120.76</v>
      </c>
    </row>
    <row r="183" spans="1:7" x14ac:dyDescent="0.25">
      <c r="A183" s="55" t="str">
        <f>'инновации+добровольчество0,41'!A137</f>
        <v xml:space="preserve">Абоненская плата за услуги Интернет </v>
      </c>
      <c r="B183" s="317" t="s">
        <v>22</v>
      </c>
      <c r="C183" s="307"/>
      <c r="D183" s="389">
        <f>1*D176</f>
        <v>0.31</v>
      </c>
      <c r="E183" s="320">
        <f>'инновации+добровольчество0,41'!E137</f>
        <v>8172</v>
      </c>
      <c r="F183" s="317">
        <v>12</v>
      </c>
      <c r="G183" s="82">
        <f t="shared" si="9"/>
        <v>30399.840000000004</v>
      </c>
    </row>
    <row r="184" spans="1:7" x14ac:dyDescent="0.25">
      <c r="A184" s="55" t="str">
        <f>'инновации+добровольчество0,41'!A138</f>
        <v>Почтовые конверты</v>
      </c>
      <c r="B184" s="317" t="s">
        <v>88</v>
      </c>
      <c r="C184" s="307"/>
      <c r="D184" s="389">
        <f>170*D176</f>
        <v>52.7</v>
      </c>
      <c r="E184" s="320">
        <f>'инновации+добровольчество0,41'!E138</f>
        <v>30.4</v>
      </c>
      <c r="F184" s="317">
        <v>1</v>
      </c>
      <c r="G184" s="82">
        <f t="shared" si="9"/>
        <v>1602.08</v>
      </c>
    </row>
    <row r="185" spans="1:7" ht="18.75" x14ac:dyDescent="0.3">
      <c r="A185" s="732" t="s">
        <v>26</v>
      </c>
      <c r="B185" s="732"/>
      <c r="C185" s="732"/>
      <c r="D185" s="732"/>
      <c r="E185" s="732"/>
      <c r="F185" s="732"/>
      <c r="G185" s="277">
        <f>SUM(G180:G184)</f>
        <v>48049.999999628009</v>
      </c>
    </row>
    <row r="186" spans="1:7" x14ac:dyDescent="0.25">
      <c r="A186" s="726" t="s">
        <v>57</v>
      </c>
      <c r="B186" s="726"/>
      <c r="C186" s="726"/>
      <c r="D186" s="726"/>
      <c r="E186" s="726"/>
      <c r="F186" s="726"/>
    </row>
    <row r="187" spans="1:7" x14ac:dyDescent="0.25">
      <c r="D187" s="168">
        <f>D176</f>
        <v>0.31</v>
      </c>
    </row>
    <row r="188" spans="1:7" x14ac:dyDescent="0.25">
      <c r="A188" s="696" t="s">
        <v>200</v>
      </c>
      <c r="B188" s="696" t="s">
        <v>11</v>
      </c>
      <c r="C188" s="333"/>
      <c r="D188" s="696" t="s">
        <v>49</v>
      </c>
      <c r="E188" s="696" t="s">
        <v>15</v>
      </c>
      <c r="F188" s="693" t="s">
        <v>25</v>
      </c>
      <c r="G188" s="713" t="s">
        <v>6</v>
      </c>
    </row>
    <row r="189" spans="1:7" x14ac:dyDescent="0.25">
      <c r="A189" s="696"/>
      <c r="B189" s="696"/>
      <c r="C189" s="333"/>
      <c r="D189" s="696"/>
      <c r="E189" s="696"/>
      <c r="F189" s="694"/>
      <c r="G189" s="714"/>
    </row>
    <row r="190" spans="1:7" x14ac:dyDescent="0.25">
      <c r="A190" s="333">
        <v>1</v>
      </c>
      <c r="B190" s="333">
        <v>2</v>
      </c>
      <c r="C190" s="333"/>
      <c r="D190" s="333">
        <v>3</v>
      </c>
      <c r="E190" s="333">
        <v>4</v>
      </c>
      <c r="F190" s="333">
        <v>5</v>
      </c>
      <c r="G190" s="82" t="s">
        <v>72</v>
      </c>
    </row>
    <row r="191" spans="1:7" hidden="1" x14ac:dyDescent="0.25">
      <c r="A191" s="127" t="s">
        <v>211</v>
      </c>
      <c r="B191" s="317" t="s">
        <v>126</v>
      </c>
      <c r="C191" s="333"/>
      <c r="D191" s="333">
        <v>0</v>
      </c>
      <c r="E191" s="333">
        <f>'инновации+добровольчество0,41'!E145</f>
        <v>0</v>
      </c>
      <c r="F191" s="333">
        <v>1</v>
      </c>
      <c r="G191" s="82">
        <f>D191*E191*F191</f>
        <v>0</v>
      </c>
    </row>
    <row r="192" spans="1:7" x14ac:dyDescent="0.25">
      <c r="A192" s="73" t="s">
        <v>182</v>
      </c>
      <c r="B192" s="333" t="s">
        <v>22</v>
      </c>
      <c r="C192" s="333"/>
      <c r="D192" s="333">
        <f>1*D187</f>
        <v>0.31</v>
      </c>
      <c r="E192" s="346">
        <f>'инновации+добровольчество0,41'!E146</f>
        <v>19000</v>
      </c>
      <c r="F192" s="333">
        <v>1</v>
      </c>
      <c r="G192" s="82">
        <f>D192*E192*F192</f>
        <v>5890</v>
      </c>
    </row>
    <row r="193" spans="1:12" ht="18.75" x14ac:dyDescent="0.25">
      <c r="A193" s="732" t="s">
        <v>58</v>
      </c>
      <c r="B193" s="732"/>
      <c r="C193" s="732"/>
      <c r="D193" s="732"/>
      <c r="E193" s="732"/>
      <c r="F193" s="732"/>
      <c r="G193" s="271">
        <f>SUM(G191:G192)</f>
        <v>5890</v>
      </c>
    </row>
    <row r="194" spans="1:12" ht="18.75" x14ac:dyDescent="0.3">
      <c r="A194" s="726" t="s">
        <v>19</v>
      </c>
      <c r="B194" s="726"/>
      <c r="C194" s="726"/>
      <c r="D194" s="726"/>
      <c r="E194" s="726"/>
      <c r="F194" s="726"/>
      <c r="G194" s="189"/>
    </row>
    <row r="195" spans="1:12" x14ac:dyDescent="0.25">
      <c r="D195" s="168">
        <f>D187</f>
        <v>0.31</v>
      </c>
      <c r="H195" s="6"/>
      <c r="I195" s="6"/>
      <c r="J195" s="6"/>
      <c r="K195" s="6"/>
      <c r="L195" s="6"/>
    </row>
    <row r="196" spans="1:12" ht="15.75" customHeight="1" x14ac:dyDescent="0.25">
      <c r="A196" s="696" t="s">
        <v>21</v>
      </c>
      <c r="B196" s="696" t="s">
        <v>11</v>
      </c>
      <c r="C196" s="333"/>
      <c r="D196" s="696" t="s">
        <v>14</v>
      </c>
      <c r="E196" s="696" t="s">
        <v>15</v>
      </c>
      <c r="F196" s="693" t="s">
        <v>6</v>
      </c>
      <c r="H196" s="6"/>
      <c r="I196" s="6"/>
      <c r="J196" s="6"/>
      <c r="K196" s="6"/>
      <c r="L196" s="6"/>
    </row>
    <row r="197" spans="1:12" x14ac:dyDescent="0.25">
      <c r="A197" s="696"/>
      <c r="B197" s="696"/>
      <c r="C197" s="333"/>
      <c r="D197" s="696"/>
      <c r="E197" s="696"/>
      <c r="F197" s="694"/>
      <c r="H197" s="6"/>
      <c r="I197" s="6"/>
      <c r="J197" s="6"/>
      <c r="K197" s="6"/>
      <c r="L197" s="6"/>
    </row>
    <row r="198" spans="1:12" ht="16.5" thickBot="1" x14ac:dyDescent="0.3">
      <c r="A198" s="333">
        <v>1</v>
      </c>
      <c r="B198" s="333">
        <v>2</v>
      </c>
      <c r="C198" s="333"/>
      <c r="D198" s="333">
        <v>3</v>
      </c>
      <c r="E198" s="333">
        <v>7</v>
      </c>
      <c r="F198" s="333" t="s">
        <v>179</v>
      </c>
      <c r="H198" s="6"/>
      <c r="I198" s="6"/>
      <c r="J198" s="6"/>
      <c r="K198" s="6"/>
      <c r="L198" s="6"/>
    </row>
    <row r="199" spans="1:12" x14ac:dyDescent="0.25">
      <c r="A199" s="76" t="str">
        <f>'инновации+добровольчество0,41'!A154</f>
        <v xml:space="preserve">Мониторинг систем пожарной сигнализации  </v>
      </c>
      <c r="B199" s="317" t="s">
        <v>22</v>
      </c>
      <c r="C199" s="333"/>
      <c r="D199" s="485">
        <f>12*0.31</f>
        <v>3.7199999999999998</v>
      </c>
      <c r="E199" s="333">
        <f>'инновации+добровольчество0,41'!E154</f>
        <v>2000</v>
      </c>
      <c r="F199" s="346">
        <f t="shared" ref="F199:F231" si="10">D199*E199</f>
        <v>7439.9999999999991</v>
      </c>
      <c r="H199" s="6"/>
      <c r="I199" s="6"/>
      <c r="J199" s="6"/>
      <c r="K199" s="6"/>
      <c r="L199" s="6"/>
    </row>
    <row r="200" spans="1:12" x14ac:dyDescent="0.25">
      <c r="A200" s="76" t="str">
        <f>'инновации+добровольчество0,41'!A155</f>
        <v xml:space="preserve">Уборка территории от снега </v>
      </c>
      <c r="B200" s="317" t="s">
        <v>22</v>
      </c>
      <c r="C200" s="333"/>
      <c r="D200" s="14">
        <f>2*0.31</f>
        <v>0.62</v>
      </c>
      <c r="E200" s="333">
        <f>'инновации+добровольчество0,41'!E155</f>
        <v>30000</v>
      </c>
      <c r="F200" s="346">
        <f t="shared" si="10"/>
        <v>18600</v>
      </c>
      <c r="H200" s="6"/>
      <c r="I200" s="6"/>
      <c r="J200" s="6"/>
      <c r="K200" s="6"/>
      <c r="L200" s="6"/>
    </row>
    <row r="201" spans="1:12" x14ac:dyDescent="0.25">
      <c r="A201" s="76" t="str">
        <f>'инновации+добровольчество0,41'!A156</f>
        <v>Профилактическая дезинфекция</v>
      </c>
      <c r="B201" s="317" t="s">
        <v>22</v>
      </c>
      <c r="C201" s="333"/>
      <c r="D201" s="14">
        <v>0.31</v>
      </c>
      <c r="E201" s="333">
        <f>'инновации+добровольчество0,41'!E156</f>
        <v>6602.4</v>
      </c>
      <c r="F201" s="346">
        <f t="shared" si="10"/>
        <v>2046.7439999999999</v>
      </c>
      <c r="H201" s="6"/>
      <c r="I201" s="6"/>
      <c r="J201" s="6"/>
      <c r="K201" s="6"/>
      <c r="L201" s="6"/>
    </row>
    <row r="202" spans="1:12" x14ac:dyDescent="0.25">
      <c r="A202" s="76" t="str">
        <f>'инновации+добровольчество0,41'!A157</f>
        <v>Изготовление окна регистрации</v>
      </c>
      <c r="B202" s="317" t="s">
        <v>22</v>
      </c>
      <c r="C202" s="333"/>
      <c r="D202" s="14">
        <v>0.31</v>
      </c>
      <c r="E202" s="333">
        <f>'инновации+добровольчество0,41'!E157</f>
        <v>9040</v>
      </c>
      <c r="F202" s="346">
        <f t="shared" si="10"/>
        <v>2802.4</v>
      </c>
      <c r="H202" s="6"/>
      <c r="I202" s="6"/>
      <c r="J202" s="6"/>
      <c r="K202" s="6"/>
      <c r="L202" s="6"/>
    </row>
    <row r="203" spans="1:12" ht="31.5" x14ac:dyDescent="0.25">
      <c r="A203" s="7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B203" s="317" t="s">
        <v>22</v>
      </c>
      <c r="C203" s="333"/>
      <c r="D203" s="14">
        <v>0.31</v>
      </c>
      <c r="E203" s="333">
        <f>'инновации+добровольчество0,41'!E158</f>
        <v>4972</v>
      </c>
      <c r="F203" s="346">
        <f t="shared" si="10"/>
        <v>1541.32</v>
      </c>
      <c r="H203" s="6"/>
      <c r="I203" s="6"/>
      <c r="J203" s="6"/>
      <c r="K203" s="6"/>
      <c r="L203" s="6"/>
    </row>
    <row r="204" spans="1:12" x14ac:dyDescent="0.25">
      <c r="A204" s="76" t="str">
        <f>'инновации+добровольчество0,41'!A159</f>
        <v>Договор осмотр технического состояния автомобиля</v>
      </c>
      <c r="B204" s="317" t="s">
        <v>22</v>
      </c>
      <c r="C204" s="333"/>
      <c r="D204" s="14">
        <f>85*0.31</f>
        <v>26.35</v>
      </c>
      <c r="E204" s="333">
        <f>'инновации+добровольчество0,41'!E159</f>
        <v>175.75</v>
      </c>
      <c r="F204" s="346">
        <f t="shared" si="10"/>
        <v>4631.0124999999998</v>
      </c>
      <c r="H204" s="6"/>
      <c r="I204" s="6"/>
      <c r="J204" s="6"/>
      <c r="K204" s="6"/>
      <c r="L204" s="6"/>
    </row>
    <row r="205" spans="1:12" x14ac:dyDescent="0.25">
      <c r="A205" s="76" t="str">
        <f>'инновации+добровольчество0,41'!A160</f>
        <v>Техническое обслуживание систем пожарной сигнализации</v>
      </c>
      <c r="B205" s="317" t="s">
        <v>22</v>
      </c>
      <c r="C205" s="333"/>
      <c r="D205" s="486">
        <f>12*0.31</f>
        <v>3.7199999999999998</v>
      </c>
      <c r="E205" s="333">
        <f>'инновации+добровольчество0,41'!E160</f>
        <v>1000</v>
      </c>
      <c r="F205" s="346">
        <f t="shared" si="10"/>
        <v>3719.9999999999995</v>
      </c>
      <c r="H205" s="6"/>
      <c r="I205" s="6"/>
      <c r="J205" s="6"/>
      <c r="K205" s="6"/>
      <c r="L205" s="6"/>
    </row>
    <row r="206" spans="1:12" x14ac:dyDescent="0.25">
      <c r="A206" s="76" t="str">
        <f>'инновации+добровольчество0,41'!A161</f>
        <v>Заправка катриджей</v>
      </c>
      <c r="B206" s="317" t="s">
        <v>22</v>
      </c>
      <c r="C206" s="333"/>
      <c r="D206" s="487">
        <f>10*0.31</f>
        <v>3.1</v>
      </c>
      <c r="E206" s="333">
        <f>'инновации+добровольчество0,41'!E161</f>
        <v>700</v>
      </c>
      <c r="F206" s="346">
        <f t="shared" si="10"/>
        <v>2170</v>
      </c>
      <c r="H206" s="6"/>
      <c r="I206" s="6"/>
      <c r="J206" s="6"/>
      <c r="K206" s="6"/>
      <c r="L206" s="6"/>
    </row>
    <row r="207" spans="1:12" x14ac:dyDescent="0.25">
      <c r="A207" s="76" t="str">
        <f>'инновации+добровольчество0,41'!A162</f>
        <v xml:space="preserve">ремонта отмостки и крылец здания МБУ «МЦ АУРУМ». </v>
      </c>
      <c r="B207" s="317" t="s">
        <v>22</v>
      </c>
      <c r="C207" s="333"/>
      <c r="D207" s="487">
        <v>0.31</v>
      </c>
      <c r="E207" s="333">
        <f>'инновации+добровольчество0,41'!E162</f>
        <v>70200</v>
      </c>
      <c r="F207" s="346">
        <f t="shared" si="10"/>
        <v>21762</v>
      </c>
      <c r="H207" s="6"/>
      <c r="I207" s="6"/>
      <c r="J207" s="6"/>
      <c r="K207" s="6"/>
      <c r="L207" s="6"/>
    </row>
    <row r="208" spans="1:12" x14ac:dyDescent="0.25">
      <c r="A208" s="511" t="str">
        <f>'инновации+добровольчество0,41'!A163</f>
        <v>ремонт музыкального оборудования</v>
      </c>
      <c r="B208" s="454" t="s">
        <v>22</v>
      </c>
      <c r="C208" s="457"/>
      <c r="D208" s="487">
        <v>0.31</v>
      </c>
      <c r="E208" s="457">
        <f>'инновации+добровольчество0,41'!E163</f>
        <v>21446.85</v>
      </c>
      <c r="F208" s="512">
        <f t="shared" si="10"/>
        <v>6648.5234999999993</v>
      </c>
      <c r="H208" s="6"/>
      <c r="I208" s="6"/>
      <c r="J208" s="6"/>
      <c r="K208" s="6"/>
      <c r="L208" s="6"/>
    </row>
    <row r="209" spans="1:12" x14ac:dyDescent="0.25">
      <c r="A209" s="76" t="str">
        <f>'инновации+добровольчество0,41'!A164</f>
        <v>Обучение электроустановки</v>
      </c>
      <c r="B209" s="444" t="s">
        <v>22</v>
      </c>
      <c r="C209" s="461"/>
      <c r="D209" s="70">
        <v>0.31</v>
      </c>
      <c r="E209" s="461">
        <f>'инновации+добровольчество0,41'!E164</f>
        <v>17600</v>
      </c>
      <c r="F209" s="476">
        <f t="shared" si="10"/>
        <v>5456</v>
      </c>
      <c r="H209" s="6"/>
      <c r="I209" s="6"/>
      <c r="J209" s="6"/>
      <c r="K209" s="6"/>
      <c r="L209" s="6"/>
    </row>
    <row r="210" spans="1:12" x14ac:dyDescent="0.25">
      <c r="A210" s="76" t="str">
        <f>'инновации+добровольчество0,41'!A165</f>
        <v>обучение персонала</v>
      </c>
      <c r="B210" s="444" t="s">
        <v>22</v>
      </c>
      <c r="C210" s="461"/>
      <c r="D210" s="486">
        <v>0.31</v>
      </c>
      <c r="E210" s="461">
        <f>'инновации+добровольчество0,41'!E165</f>
        <v>16230</v>
      </c>
      <c r="F210" s="476">
        <f t="shared" si="10"/>
        <v>5031.3</v>
      </c>
      <c r="H210" s="6"/>
      <c r="I210" s="6"/>
      <c r="J210" s="6"/>
      <c r="K210" s="6"/>
      <c r="L210" s="6"/>
    </row>
    <row r="211" spans="1:12" x14ac:dyDescent="0.25">
      <c r="A211" s="76" t="str">
        <f>'инновации+добровольчество0,41'!A166</f>
        <v>Возмещение мед осмотра (112/212)</v>
      </c>
      <c r="B211" s="444" t="s">
        <v>22</v>
      </c>
      <c r="C211" s="461"/>
      <c r="D211" s="70">
        <v>0.31</v>
      </c>
      <c r="E211" s="461">
        <f>'инновации+добровольчество0,41'!E166</f>
        <v>10000</v>
      </c>
      <c r="F211" s="476">
        <f t="shared" si="10"/>
        <v>3100</v>
      </c>
      <c r="H211" s="6"/>
      <c r="I211" s="6"/>
      <c r="J211" s="6"/>
      <c r="K211" s="6"/>
      <c r="L211" s="6"/>
    </row>
    <row r="212" spans="1:12" x14ac:dyDescent="0.25">
      <c r="A212" s="76" t="str">
        <f>'инновации+добровольчество0,41'!A167</f>
        <v>Услуги СЕМИС подписка</v>
      </c>
      <c r="B212" s="444" t="s">
        <v>22</v>
      </c>
      <c r="C212" s="461"/>
      <c r="D212" s="486">
        <v>0.31</v>
      </c>
      <c r="E212" s="461">
        <f>'инновации+добровольчество0,41'!E167</f>
        <v>765</v>
      </c>
      <c r="F212" s="476">
        <f t="shared" si="10"/>
        <v>237.15</v>
      </c>
      <c r="H212" s="6"/>
      <c r="I212" s="6"/>
      <c r="J212" s="6"/>
      <c r="K212" s="6"/>
      <c r="L212" s="6"/>
    </row>
    <row r="213" spans="1:12" x14ac:dyDescent="0.25">
      <c r="A213" s="76" t="str">
        <f>'инновации+добровольчество0,41'!A168</f>
        <v>Изготовление полка двухуровневого для создания открытого пространства</v>
      </c>
      <c r="B213" s="444" t="s">
        <v>22</v>
      </c>
      <c r="C213" s="461"/>
      <c r="D213" s="70">
        <v>0.31</v>
      </c>
      <c r="E213" s="461">
        <f>'инновации+добровольчество0,41'!E168</f>
        <v>43180</v>
      </c>
      <c r="F213" s="476">
        <f t="shared" si="10"/>
        <v>13385.8</v>
      </c>
      <c r="H213" s="6"/>
      <c r="I213" s="6"/>
      <c r="J213" s="6"/>
      <c r="K213" s="6"/>
      <c r="L213" s="6"/>
    </row>
    <row r="214" spans="1:12" x14ac:dyDescent="0.25">
      <c r="A214" s="76" t="str">
        <f>'инновации+добровольчество0,41'!A169</f>
        <v>Предрейсовое медицинское обследование 200дней*85руб</v>
      </c>
      <c r="B214" s="444" t="s">
        <v>22</v>
      </c>
      <c r="C214" s="461"/>
      <c r="D214" s="486">
        <v>0.31</v>
      </c>
      <c r="E214" s="461">
        <f>'инновации+добровольчество0,41'!E169</f>
        <v>17000</v>
      </c>
      <c r="F214" s="476">
        <f t="shared" si="10"/>
        <v>5270</v>
      </c>
      <c r="H214" s="6"/>
      <c r="I214" s="6"/>
      <c r="J214" s="6"/>
      <c r="K214" s="6"/>
      <c r="L214" s="6"/>
    </row>
    <row r="215" spans="1:12" x14ac:dyDescent="0.25">
      <c r="A215" s="76" t="str">
        <f>'инновации+добровольчество0,41'!A170</f>
        <v xml:space="preserve">Услуги охраны  </v>
      </c>
      <c r="B215" s="444" t="s">
        <v>22</v>
      </c>
      <c r="C215" s="461"/>
      <c r="D215" s="70">
        <v>0.31</v>
      </c>
      <c r="E215" s="461">
        <f>'инновации+добровольчество0,41'!E170</f>
        <v>96000</v>
      </c>
      <c r="F215" s="476">
        <f t="shared" si="10"/>
        <v>29760</v>
      </c>
      <c r="H215" s="6"/>
      <c r="I215" s="6"/>
      <c r="J215" s="6"/>
      <c r="K215" s="6"/>
      <c r="L215" s="6"/>
    </row>
    <row r="216" spans="1:12" x14ac:dyDescent="0.25">
      <c r="A216" s="76" t="str">
        <f>'инновации+добровольчество0,41'!A171</f>
        <v>Обслуживание систем охранных средств сигнализации (тревожная кнопка)</v>
      </c>
      <c r="B216" s="444" t="s">
        <v>22</v>
      </c>
      <c r="C216" s="461"/>
      <c r="D216" s="486">
        <v>0.31</v>
      </c>
      <c r="E216" s="461">
        <f>'инновации+добровольчество0,41'!E171</f>
        <v>60000</v>
      </c>
      <c r="F216" s="476">
        <f t="shared" si="10"/>
        <v>18600</v>
      </c>
      <c r="H216" s="6"/>
      <c r="I216" s="6"/>
      <c r="J216" s="6"/>
      <c r="K216" s="6"/>
      <c r="L216" s="6"/>
    </row>
    <row r="217" spans="1:12" x14ac:dyDescent="0.25">
      <c r="A217" s="76" t="str">
        <f>'инновации+добровольчество0,41'!A172</f>
        <v>Изготовление декоративного камина</v>
      </c>
      <c r="B217" s="444" t="s">
        <v>22</v>
      </c>
      <c r="C217" s="461"/>
      <c r="D217" s="70">
        <v>0.31</v>
      </c>
      <c r="E217" s="461">
        <f>'инновации+добровольчество0,41'!E172</f>
        <v>35000</v>
      </c>
      <c r="F217" s="476">
        <f t="shared" si="10"/>
        <v>10850</v>
      </c>
      <c r="H217" s="6"/>
      <c r="I217" s="6"/>
      <c r="J217" s="6"/>
      <c r="K217" s="6"/>
      <c r="L217" s="6"/>
    </row>
    <row r="218" spans="1:12" hidden="1" x14ac:dyDescent="0.25">
      <c r="A218" s="76" t="str">
        <f>'инновации+добровольчество0,41'!A173</f>
        <v>Медосмотр при устройстве на работу</v>
      </c>
      <c r="B218" s="444" t="s">
        <v>22</v>
      </c>
      <c r="C218" s="461"/>
      <c r="D218" s="486">
        <v>0</v>
      </c>
      <c r="E218" s="461">
        <v>0</v>
      </c>
      <c r="F218" s="476">
        <f t="shared" si="10"/>
        <v>0</v>
      </c>
      <c r="H218" s="6"/>
      <c r="I218" s="6"/>
      <c r="J218" s="6"/>
      <c r="K218" s="6"/>
      <c r="L218" s="6"/>
    </row>
    <row r="219" spans="1:12" x14ac:dyDescent="0.25">
      <c r="A219" s="76" t="str">
        <f>'инновации+добровольчество0,41'!A174</f>
        <v>Организация питания воинов-интернационалистов</v>
      </c>
      <c r="B219" s="444" t="s">
        <v>22</v>
      </c>
      <c r="C219" s="461"/>
      <c r="D219" s="70">
        <v>0.31</v>
      </c>
      <c r="E219" s="461">
        <f>'инновации+добровольчество0,41'!E174</f>
        <v>23825</v>
      </c>
      <c r="F219" s="476">
        <f t="shared" si="10"/>
        <v>7385.75</v>
      </c>
      <c r="H219" s="6"/>
      <c r="I219" s="6"/>
      <c r="J219" s="6"/>
      <c r="K219" s="6"/>
      <c r="L219" s="6"/>
    </row>
    <row r="220" spans="1:12" hidden="1" x14ac:dyDescent="0.25">
      <c r="A220" s="76" t="str">
        <f>'инновации+добровольчество0,41'!A175</f>
        <v>Страховая премия по полису ОСАГО за УАЗ</v>
      </c>
      <c r="B220" s="444" t="s">
        <v>22</v>
      </c>
      <c r="C220" s="461"/>
      <c r="D220" s="486">
        <v>0.31</v>
      </c>
      <c r="E220" s="461">
        <v>0</v>
      </c>
      <c r="F220" s="476">
        <f t="shared" si="10"/>
        <v>0</v>
      </c>
      <c r="H220" s="6"/>
      <c r="I220" s="6"/>
      <c r="J220" s="6"/>
      <c r="K220" s="6"/>
      <c r="L220" s="6"/>
    </row>
    <row r="221" spans="1:12" ht="31.5" hidden="1" x14ac:dyDescent="0.25">
      <c r="A221" s="7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B221" s="444" t="s">
        <v>22</v>
      </c>
      <c r="C221" s="461"/>
      <c r="D221" s="70">
        <v>0.31</v>
      </c>
      <c r="E221" s="461">
        <v>0</v>
      </c>
      <c r="F221" s="476">
        <f t="shared" si="10"/>
        <v>0</v>
      </c>
      <c r="H221" s="6"/>
      <c r="I221" s="6"/>
      <c r="J221" s="6"/>
      <c r="K221" s="6"/>
      <c r="L221" s="6"/>
    </row>
    <row r="222" spans="1:12" hidden="1" x14ac:dyDescent="0.25">
      <c r="A222" s="76" t="str">
        <f>'инновации+добровольчество0,41'!A177</f>
        <v>Изготовление снежных фигур</v>
      </c>
      <c r="B222" s="444" t="s">
        <v>22</v>
      </c>
      <c r="C222" s="461"/>
      <c r="D222" s="486">
        <v>0.31</v>
      </c>
      <c r="E222" s="461">
        <v>0</v>
      </c>
      <c r="F222" s="476">
        <f t="shared" si="10"/>
        <v>0</v>
      </c>
      <c r="H222" s="6"/>
      <c r="I222" s="6"/>
      <c r="J222" s="6"/>
      <c r="K222" s="6"/>
      <c r="L222" s="6"/>
    </row>
    <row r="223" spans="1:12" x14ac:dyDescent="0.25">
      <c r="A223" s="76" t="str">
        <f>'инновации+добровольчество0,41'!A178</f>
        <v>Microsoft Windows 10</v>
      </c>
      <c r="B223" s="444" t="s">
        <v>22</v>
      </c>
      <c r="C223" s="461"/>
      <c r="D223" s="70">
        <v>0.31</v>
      </c>
      <c r="E223" s="461">
        <f>'инновации+добровольчество0,41'!E178</f>
        <v>14800</v>
      </c>
      <c r="F223" s="476">
        <f t="shared" si="10"/>
        <v>4588</v>
      </c>
      <c r="H223" s="6"/>
      <c r="I223" s="6"/>
      <c r="J223" s="6"/>
      <c r="K223" s="6"/>
      <c r="L223" s="6"/>
    </row>
    <row r="224" spans="1:12" x14ac:dyDescent="0.25">
      <c r="A224" s="76" t="str">
        <f>'инновации+добровольчество0,41'!A179</f>
        <v>Microsoft Office 2013</v>
      </c>
      <c r="B224" s="444" t="s">
        <v>22</v>
      </c>
      <c r="C224" s="461"/>
      <c r="D224" s="486">
        <v>0.31</v>
      </c>
      <c r="E224" s="461">
        <f>'инновации+добровольчество0,41'!E179</f>
        <v>10500</v>
      </c>
      <c r="F224" s="476">
        <f t="shared" si="10"/>
        <v>3255</v>
      </c>
      <c r="H224" s="6"/>
      <c r="I224" s="6"/>
      <c r="J224" s="6"/>
      <c r="K224" s="6"/>
      <c r="L224" s="6"/>
    </row>
    <row r="225" spans="1:12" hidden="1" x14ac:dyDescent="0.25">
      <c r="A225" s="76" t="str">
        <f>'инновации+добровольчество0,41'!A180</f>
        <v>организация светового шоу</v>
      </c>
      <c r="B225" s="444" t="s">
        <v>22</v>
      </c>
      <c r="C225" s="461"/>
      <c r="D225" s="70">
        <v>0.31</v>
      </c>
      <c r="E225" s="461">
        <v>0</v>
      </c>
      <c r="F225" s="476">
        <f t="shared" si="10"/>
        <v>0</v>
      </c>
      <c r="H225" s="6"/>
      <c r="I225" s="6"/>
      <c r="J225" s="6"/>
      <c r="K225" s="6"/>
      <c r="L225" s="6"/>
    </row>
    <row r="226" spans="1:12" x14ac:dyDescent="0.25">
      <c r="A226" s="76" t="str">
        <f>'инновации+добровольчество0,41'!A181</f>
        <v>Оплата пени, штрафов (853/291)</v>
      </c>
      <c r="B226" s="444" t="s">
        <v>22</v>
      </c>
      <c r="C226" s="461"/>
      <c r="D226" s="486">
        <v>0.31</v>
      </c>
      <c r="E226" s="461">
        <f>'инновации+добровольчество0,41'!E181</f>
        <v>500</v>
      </c>
      <c r="F226" s="476">
        <f t="shared" si="10"/>
        <v>155</v>
      </c>
      <c r="H226" s="6"/>
      <c r="I226" s="6"/>
      <c r="J226" s="6"/>
      <c r="K226" s="6"/>
      <c r="L226" s="6"/>
    </row>
    <row r="227" spans="1:12" hidden="1" x14ac:dyDescent="0.25">
      <c r="A227" s="513">
        <f>'инновации+добровольчество0,41'!A182</f>
        <v>0</v>
      </c>
      <c r="B227" s="455" t="s">
        <v>22</v>
      </c>
      <c r="C227" s="458"/>
      <c r="D227" s="458">
        <f t="shared" ref="D227:D231" si="11">$D$204</f>
        <v>26.35</v>
      </c>
      <c r="E227" s="458">
        <f>'инновации+добровольчество0,41'!E182</f>
        <v>2000</v>
      </c>
      <c r="F227" s="514">
        <f t="shared" si="10"/>
        <v>52700</v>
      </c>
      <c r="H227" s="6"/>
      <c r="I227" s="6"/>
      <c r="J227" s="6"/>
      <c r="K227" s="6"/>
      <c r="L227" s="6"/>
    </row>
    <row r="228" spans="1:12" hidden="1" x14ac:dyDescent="0.25">
      <c r="A228" s="76">
        <f>'инновации+добровольчество0,41'!A183</f>
        <v>0</v>
      </c>
      <c r="B228" s="317" t="s">
        <v>22</v>
      </c>
      <c r="C228" s="329"/>
      <c r="D228" s="333">
        <f t="shared" si="11"/>
        <v>26.35</v>
      </c>
      <c r="E228" s="461">
        <f>'инновации+добровольчество0,41'!E183</f>
        <v>2000</v>
      </c>
      <c r="F228" s="346">
        <f t="shared" si="10"/>
        <v>52700</v>
      </c>
      <c r="H228" s="6"/>
      <c r="I228" s="6"/>
      <c r="J228" s="6"/>
      <c r="K228" s="6"/>
      <c r="L228" s="6"/>
    </row>
    <row r="229" spans="1:12" hidden="1" x14ac:dyDescent="0.25">
      <c r="A229" s="76">
        <f>'инновации+добровольчество0,41'!A184</f>
        <v>0</v>
      </c>
      <c r="B229" s="317" t="s">
        <v>22</v>
      </c>
      <c r="C229" s="307"/>
      <c r="D229" s="333">
        <f t="shared" si="11"/>
        <v>26.35</v>
      </c>
      <c r="E229" s="461">
        <f>'инновации+добровольчество0,41'!E184</f>
        <v>2000</v>
      </c>
      <c r="F229" s="346">
        <f t="shared" si="10"/>
        <v>52700</v>
      </c>
      <c r="H229" s="6"/>
      <c r="I229" s="6"/>
      <c r="J229" s="6"/>
      <c r="K229" s="6"/>
      <c r="L229" s="6"/>
    </row>
    <row r="230" spans="1:12" hidden="1" x14ac:dyDescent="0.25">
      <c r="A230" s="76">
        <f>'инновации+добровольчество0,41'!A185</f>
        <v>0</v>
      </c>
      <c r="B230" s="317" t="s">
        <v>22</v>
      </c>
      <c r="C230" s="307"/>
      <c r="D230" s="333">
        <f t="shared" si="11"/>
        <v>26.35</v>
      </c>
      <c r="E230" s="461">
        <f>'инновации+добровольчество0,41'!E185</f>
        <v>2500</v>
      </c>
      <c r="F230" s="346">
        <f t="shared" si="10"/>
        <v>65875</v>
      </c>
      <c r="H230" s="6"/>
      <c r="I230" s="6"/>
      <c r="J230" s="6"/>
      <c r="K230" s="6"/>
      <c r="L230" s="6"/>
    </row>
    <row r="231" spans="1:12" ht="18.75" hidden="1" customHeight="1" x14ac:dyDescent="0.25">
      <c r="A231" s="76">
        <f>'инновации+добровольчество0,41'!A186</f>
        <v>0</v>
      </c>
      <c r="B231" s="317" t="s">
        <v>22</v>
      </c>
      <c r="C231" s="307"/>
      <c r="D231" s="333">
        <f t="shared" si="11"/>
        <v>26.35</v>
      </c>
      <c r="E231" s="461">
        <f>'инновации+добровольчество0,41'!E186</f>
        <v>7500</v>
      </c>
      <c r="F231" s="346">
        <f t="shared" si="10"/>
        <v>197625</v>
      </c>
      <c r="H231" s="6"/>
      <c r="I231" s="6"/>
      <c r="J231" s="6"/>
      <c r="K231" s="6"/>
      <c r="L231" s="6"/>
    </row>
    <row r="232" spans="1:12" ht="18.75" x14ac:dyDescent="0.25">
      <c r="A232" s="701" t="s">
        <v>23</v>
      </c>
      <c r="B232" s="702"/>
      <c r="C232" s="702"/>
      <c r="D232" s="702"/>
      <c r="E232" s="703"/>
      <c r="F232" s="283">
        <f>SUM(F199:F226)</f>
        <v>178436</v>
      </c>
      <c r="H232" s="6"/>
      <c r="I232" s="6"/>
      <c r="J232" s="6"/>
      <c r="K232" s="6"/>
      <c r="L232" s="6"/>
    </row>
    <row r="233" spans="1:12" x14ac:dyDescent="0.25">
      <c r="A233" s="737" t="s">
        <v>29</v>
      </c>
      <c r="B233" s="738"/>
      <c r="C233" s="738"/>
      <c r="D233" s="738"/>
      <c r="E233" s="738"/>
      <c r="F233" s="739"/>
    </row>
    <row r="234" spans="1:12" x14ac:dyDescent="0.25">
      <c r="A234" s="740">
        <f>D195</f>
        <v>0.31</v>
      </c>
      <c r="B234" s="741"/>
      <c r="C234" s="741"/>
      <c r="D234" s="741"/>
      <c r="E234" s="741"/>
      <c r="F234" s="742"/>
    </row>
    <row r="235" spans="1:12" ht="15.75" customHeight="1" x14ac:dyDescent="0.25">
      <c r="A235" s="579" t="s">
        <v>30</v>
      </c>
      <c r="B235" s="579" t="s">
        <v>11</v>
      </c>
      <c r="C235" s="317"/>
      <c r="D235" s="579" t="s">
        <v>14</v>
      </c>
      <c r="E235" s="579" t="s">
        <v>15</v>
      </c>
      <c r="F235" s="633" t="s">
        <v>6</v>
      </c>
    </row>
    <row r="236" spans="1:12" x14ac:dyDescent="0.25">
      <c r="A236" s="579"/>
      <c r="B236" s="579"/>
      <c r="C236" s="317"/>
      <c r="D236" s="579"/>
      <c r="E236" s="579"/>
      <c r="F236" s="634"/>
    </row>
    <row r="237" spans="1:12" x14ac:dyDescent="0.25">
      <c r="A237" s="317">
        <v>1</v>
      </c>
      <c r="B237" s="317">
        <v>2</v>
      </c>
      <c r="C237" s="317"/>
      <c r="D237" s="317">
        <v>3</v>
      </c>
      <c r="E237" s="317">
        <v>4</v>
      </c>
      <c r="F237" s="317" t="s">
        <v>179</v>
      </c>
    </row>
    <row r="238" spans="1:12" x14ac:dyDescent="0.25">
      <c r="A238" s="219" t="str">
        <f>'инновации+добровольчество0,41'!A193</f>
        <v>Пиломатериал</v>
      </c>
      <c r="B238" s="311" t="str">
        <f>'инновации+добровольчество0,41'!B193</f>
        <v>шт</v>
      </c>
      <c r="C238" s="317"/>
      <c r="D238" s="233">
        <f>Лист1!C3*0.31</f>
        <v>1.643</v>
      </c>
      <c r="E238" s="412">
        <f>Лист1!D3</f>
        <v>7500</v>
      </c>
      <c r="F238" s="252">
        <f>D238*E238</f>
        <v>12322.5</v>
      </c>
    </row>
    <row r="239" spans="1:12" x14ac:dyDescent="0.25">
      <c r="A239" s="219" t="str">
        <f>'инновации+добровольчество0,41'!A194</f>
        <v>Катридж CN54AE HP 933XL</v>
      </c>
      <c r="B239" s="311" t="str">
        <f>'инновации+добровольчество0,41'!B194</f>
        <v>шт</v>
      </c>
      <c r="C239" s="317"/>
      <c r="D239" s="233">
        <f>Лист1!C4*0.31</f>
        <v>2.79</v>
      </c>
      <c r="E239" s="412">
        <f>Лист1!D4</f>
        <v>1860</v>
      </c>
      <c r="F239" s="252">
        <f>D239*E239</f>
        <v>5189.3999999999996</v>
      </c>
    </row>
    <row r="240" spans="1:12" ht="24.75" customHeight="1" x14ac:dyDescent="0.25">
      <c r="A240" s="219" t="str">
        <f>'инновации+добровольчество0,41'!A195</f>
        <v>Катридж CN54AE HP 932XL</v>
      </c>
      <c r="B240" s="311" t="str">
        <f>'инновации+добровольчество0,41'!B195</f>
        <v>шт</v>
      </c>
      <c r="C240" s="317"/>
      <c r="D240" s="233">
        <f>Лист1!C5*0.31</f>
        <v>0.92999999999999994</v>
      </c>
      <c r="E240" s="412">
        <f>Лист1!D5</f>
        <v>3689</v>
      </c>
      <c r="F240" s="252">
        <f t="shared" ref="F240:F261" si="12">D240*E240</f>
        <v>3430.77</v>
      </c>
    </row>
    <row r="241" spans="1:6" ht="24.75" customHeight="1" x14ac:dyDescent="0.25">
      <c r="A241" s="219" t="str">
        <f>'инновации+добровольчество0,41'!A196</f>
        <v>Чернила Canon Gl-490C PIXMA</v>
      </c>
      <c r="B241" s="311" t="str">
        <f>'инновации+добровольчество0,41'!B196</f>
        <v>шт</v>
      </c>
      <c r="C241" s="317"/>
      <c r="D241" s="233">
        <f>Лист1!C6*0.31</f>
        <v>3.7199999999999998</v>
      </c>
      <c r="E241" s="412">
        <f>Лист1!D6</f>
        <v>800</v>
      </c>
      <c r="F241" s="252">
        <f t="shared" ref="F241" si="13">D241*E241</f>
        <v>2976</v>
      </c>
    </row>
    <row r="242" spans="1:6" x14ac:dyDescent="0.25">
      <c r="A242" s="219" t="str">
        <f>'инновации+добровольчество0,41'!A197</f>
        <v>Бумага А4 500 шт. SvetoCopy</v>
      </c>
      <c r="B242" s="311" t="str">
        <f>'инновации+добровольчество0,41'!B197</f>
        <v>шт</v>
      </c>
      <c r="C242" s="317"/>
      <c r="D242" s="233">
        <f>Лист1!C7*0.31</f>
        <v>9.3000000000000007</v>
      </c>
      <c r="E242" s="412">
        <f>Лист1!D7</f>
        <v>300</v>
      </c>
      <c r="F242" s="252">
        <f t="shared" si="12"/>
        <v>2790</v>
      </c>
    </row>
    <row r="243" spans="1:6" x14ac:dyDescent="0.25">
      <c r="A243" s="219" t="str">
        <f>'инновации+добровольчество0,41'!A198</f>
        <v>Бумага А3 500 шт. SvetoCopy</v>
      </c>
      <c r="B243" s="311" t="str">
        <f>'инновации+добровольчество0,41'!B198</f>
        <v>шт</v>
      </c>
      <c r="C243" s="317"/>
      <c r="D243" s="233">
        <f>Лист1!C8*0.31</f>
        <v>6.2</v>
      </c>
      <c r="E243" s="412">
        <f>Лист1!D8</f>
        <v>400</v>
      </c>
      <c r="F243" s="252">
        <f t="shared" si="12"/>
        <v>2480</v>
      </c>
    </row>
    <row r="244" spans="1:6" x14ac:dyDescent="0.25">
      <c r="A244" s="219" t="str">
        <f>'инновации+добровольчество0,41'!A199</f>
        <v>Мышь USB</v>
      </c>
      <c r="B244" s="311" t="str">
        <f>'инновации+добровольчество0,41'!B199</f>
        <v>шт</v>
      </c>
      <c r="C244" s="317"/>
      <c r="D244" s="233">
        <f>Лист1!C9*0.31</f>
        <v>1.24</v>
      </c>
      <c r="E244" s="412">
        <f>Лист1!D9</f>
        <v>500</v>
      </c>
      <c r="F244" s="252">
        <f t="shared" si="12"/>
        <v>620</v>
      </c>
    </row>
    <row r="245" spans="1:6" x14ac:dyDescent="0.25">
      <c r="A245" s="219" t="str">
        <f>'инновации+добровольчество0,41'!A200</f>
        <v xml:space="preserve">Мешки для мусора </v>
      </c>
      <c r="B245" s="311" t="str">
        <f>'инновации+добровольчество0,41'!B200</f>
        <v>шт</v>
      </c>
      <c r="C245" s="317"/>
      <c r="D245" s="233">
        <f>Лист1!C10*0.31</f>
        <v>6.2</v>
      </c>
      <c r="E245" s="412">
        <f>Лист1!D10</f>
        <v>100</v>
      </c>
      <c r="F245" s="252">
        <f t="shared" si="12"/>
        <v>620</v>
      </c>
    </row>
    <row r="246" spans="1:6" x14ac:dyDescent="0.25">
      <c r="A246" s="219" t="str">
        <f>'инновации+добровольчество0,41'!A201</f>
        <v>Бытовая химия</v>
      </c>
      <c r="B246" s="311" t="str">
        <f>'инновации+добровольчество0,41'!B201</f>
        <v>шт</v>
      </c>
      <c r="C246" s="317"/>
      <c r="D246" s="233">
        <f>Лист1!C11*0.31</f>
        <v>0.31</v>
      </c>
      <c r="E246" s="412">
        <f>Лист1!D11</f>
        <v>1652</v>
      </c>
      <c r="F246" s="252">
        <f t="shared" si="12"/>
        <v>512.12</v>
      </c>
    </row>
    <row r="247" spans="1:6" x14ac:dyDescent="0.25">
      <c r="A247" s="219" t="str">
        <f>'инновации+добровольчество0,41'!A202</f>
        <v>Фанера</v>
      </c>
      <c r="B247" s="311" t="str">
        <f>'инновации+добровольчество0,41'!B202</f>
        <v>шт</v>
      </c>
      <c r="C247" s="317"/>
      <c r="D247" s="233">
        <f>Лист1!C12*0.31</f>
        <v>0.31</v>
      </c>
      <c r="E247" s="412">
        <f>Лист1!D12</f>
        <v>1000</v>
      </c>
      <c r="F247" s="252">
        <f t="shared" si="12"/>
        <v>310</v>
      </c>
    </row>
    <row r="248" spans="1:6" x14ac:dyDescent="0.25">
      <c r="A248" s="219" t="str">
        <f>'инновации+добровольчество0,41'!A203</f>
        <v>Антифриз</v>
      </c>
      <c r="B248" s="311" t="str">
        <f>'инновации+добровольчество0,41'!B203</f>
        <v>шт</v>
      </c>
      <c r="C248" s="317"/>
      <c r="D248" s="233">
        <f>Лист1!C13*0.31</f>
        <v>9.3000000000000007</v>
      </c>
      <c r="E248" s="412">
        <f>Лист1!D13</f>
        <v>183</v>
      </c>
      <c r="F248" s="252">
        <f t="shared" si="12"/>
        <v>1701.9</v>
      </c>
    </row>
    <row r="249" spans="1:6" x14ac:dyDescent="0.25">
      <c r="A249" s="219" t="str">
        <f>'инновации+добровольчество0,41'!A204</f>
        <v>Саморезы</v>
      </c>
      <c r="B249" s="311" t="str">
        <f>'инновации+добровольчество0,41'!B204</f>
        <v>шт</v>
      </c>
      <c r="C249" s="317"/>
      <c r="D249" s="233">
        <f>Лист1!C14*0.31</f>
        <v>3.1</v>
      </c>
      <c r="E249" s="412">
        <f>Лист1!D14</f>
        <v>100</v>
      </c>
      <c r="F249" s="252">
        <f t="shared" si="12"/>
        <v>310</v>
      </c>
    </row>
    <row r="250" spans="1:6" x14ac:dyDescent="0.25">
      <c r="A250" s="219" t="str">
        <f>'инновации+добровольчество0,41'!A205</f>
        <v>Инструмент металлический ручной</v>
      </c>
      <c r="B250" s="311" t="str">
        <f>'инновации+добровольчество0,41'!B205</f>
        <v>шт</v>
      </c>
      <c r="C250" s="317"/>
      <c r="D250" s="233">
        <f>Лист1!C15*0.31</f>
        <v>1.55</v>
      </c>
      <c r="E250" s="412">
        <f>Лист1!D15</f>
        <v>301</v>
      </c>
      <c r="F250" s="252">
        <f t="shared" ref="F250:F251" si="14">D250*E250</f>
        <v>466.55</v>
      </c>
    </row>
    <row r="251" spans="1:6" x14ac:dyDescent="0.25">
      <c r="A251" s="219" t="str">
        <f>'инновации+добровольчество0,41'!A206</f>
        <v>Краска эмаль</v>
      </c>
      <c r="B251" s="311" t="str">
        <f>'инновации+добровольчество0,41'!B206</f>
        <v>шт</v>
      </c>
      <c r="C251" s="317"/>
      <c r="D251" s="233">
        <f>Лист1!C16*0.31</f>
        <v>9.3000000000000007</v>
      </c>
      <c r="E251" s="412">
        <f>Лист1!D16</f>
        <v>250</v>
      </c>
      <c r="F251" s="252">
        <f t="shared" si="14"/>
        <v>2325</v>
      </c>
    </row>
    <row r="252" spans="1:6" x14ac:dyDescent="0.25">
      <c r="A252" s="219" t="str">
        <f>'инновации+добровольчество0,41'!A207</f>
        <v>Краска ВДН</v>
      </c>
      <c r="B252" s="311" t="str">
        <f>'инновации+добровольчество0,41'!B207</f>
        <v>шт</v>
      </c>
      <c r="C252" s="317"/>
      <c r="D252" s="233">
        <f>Лист1!C17*0.31</f>
        <v>1.55</v>
      </c>
      <c r="E252" s="412">
        <f>Лист1!D17</f>
        <v>401</v>
      </c>
      <c r="F252" s="252">
        <f t="shared" si="12"/>
        <v>621.55000000000007</v>
      </c>
    </row>
    <row r="253" spans="1:6" x14ac:dyDescent="0.25">
      <c r="A253" s="219" t="str">
        <f>'инновации+добровольчество0,41'!A208</f>
        <v>Кисти</v>
      </c>
      <c r="B253" s="311" t="str">
        <f>'инновации+добровольчество0,41'!B208</f>
        <v>шт</v>
      </c>
      <c r="C253" s="317"/>
      <c r="D253" s="233">
        <f>Лист1!C18*0.31</f>
        <v>6.2</v>
      </c>
      <c r="E253" s="412">
        <f>Лист1!D18</f>
        <v>50</v>
      </c>
      <c r="F253" s="252">
        <f t="shared" si="12"/>
        <v>310</v>
      </c>
    </row>
    <row r="254" spans="1:6" x14ac:dyDescent="0.25">
      <c r="A254" s="219" t="str">
        <f>'инновации+добровольчество0,41'!A209</f>
        <v>Перчатка пвх</v>
      </c>
      <c r="B254" s="311" t="str">
        <f>'инновации+добровольчество0,41'!B209</f>
        <v>шт</v>
      </c>
      <c r="C254" s="317"/>
      <c r="D254" s="233">
        <f>Лист1!C19*0.31</f>
        <v>12.4</v>
      </c>
      <c r="E254" s="412">
        <f>Лист1!D19</f>
        <v>30</v>
      </c>
      <c r="F254" s="252">
        <f t="shared" si="12"/>
        <v>372</v>
      </c>
    </row>
    <row r="255" spans="1:6" x14ac:dyDescent="0.25">
      <c r="A255" s="219" t="str">
        <f>'инновации+добровольчество0,41'!A210</f>
        <v>Грабли, лопаты</v>
      </c>
      <c r="B255" s="311" t="str">
        <f>'инновации+добровольчество0,41'!B210</f>
        <v>шт</v>
      </c>
      <c r="C255" s="317"/>
      <c r="D255" s="233">
        <f>Лист1!C20*0.31</f>
        <v>3.1</v>
      </c>
      <c r="E255" s="412">
        <f>Лист1!D20</f>
        <v>118.5</v>
      </c>
      <c r="F255" s="252">
        <f t="shared" si="12"/>
        <v>367.35</v>
      </c>
    </row>
    <row r="256" spans="1:6" s="296" customFormat="1" x14ac:dyDescent="0.25">
      <c r="A256" s="295" t="str">
        <f>'инновации+добровольчество0,41'!A211</f>
        <v>Молоток</v>
      </c>
      <c r="B256" s="311" t="str">
        <f>'инновации+добровольчество0,41'!B211</f>
        <v>шт</v>
      </c>
      <c r="C256" s="317"/>
      <c r="D256" s="233">
        <f>Лист1!C21*0.31</f>
        <v>0.92999999999999994</v>
      </c>
      <c r="E256" s="412">
        <f>Лист1!D21</f>
        <v>100</v>
      </c>
      <c r="F256" s="252">
        <f t="shared" si="12"/>
        <v>93</v>
      </c>
    </row>
    <row r="257" spans="1:6" x14ac:dyDescent="0.25">
      <c r="A257" s="219" t="str">
        <f>'инновации+добровольчество0,41'!A212</f>
        <v>Гвозди</v>
      </c>
      <c r="B257" s="311" t="str">
        <f>'инновации+добровольчество0,41'!B212</f>
        <v>шт</v>
      </c>
      <c r="C257" s="317"/>
      <c r="D257" s="233">
        <f>Лист1!C22*0.31</f>
        <v>0.62</v>
      </c>
      <c r="E257" s="412">
        <f>Лист1!D22</f>
        <v>27.5</v>
      </c>
      <c r="F257" s="252">
        <f t="shared" si="12"/>
        <v>17.05</v>
      </c>
    </row>
    <row r="258" spans="1:6" x14ac:dyDescent="0.25">
      <c r="A258" s="219" t="str">
        <f>'инновации+добровольчество0,41'!A213</f>
        <v>Тонер НР</v>
      </c>
      <c r="B258" s="311" t="str">
        <f>'инновации+добровольчество0,41'!B213</f>
        <v>шт</v>
      </c>
      <c r="C258" s="317"/>
      <c r="D258" s="233">
        <f>Лист1!C23*0.31</f>
        <v>0.62</v>
      </c>
      <c r="E258" s="412">
        <f>Лист1!D23</f>
        <v>2200</v>
      </c>
      <c r="F258" s="252">
        <f t="shared" si="12"/>
        <v>1364</v>
      </c>
    </row>
    <row r="259" spans="1:6" x14ac:dyDescent="0.25">
      <c r="A259" s="219" t="str">
        <f>'инновации+добровольчество0,41'!A214</f>
        <v>Тонер Canon</v>
      </c>
      <c r="B259" s="171" t="s">
        <v>88</v>
      </c>
      <c r="C259" s="317"/>
      <c r="D259" s="233">
        <f>Лист1!C24*0.31</f>
        <v>0.31</v>
      </c>
      <c r="E259" s="412">
        <f>Лист1!D24</f>
        <v>1600</v>
      </c>
      <c r="F259" s="252">
        <f t="shared" si="12"/>
        <v>496</v>
      </c>
    </row>
    <row r="260" spans="1:6" x14ac:dyDescent="0.25">
      <c r="A260" s="219" t="str">
        <f>'инновации+добровольчество0,41'!A215</f>
        <v>Эмаль</v>
      </c>
      <c r="B260" s="171" t="s">
        <v>88</v>
      </c>
      <c r="C260" s="317"/>
      <c r="D260" s="233">
        <f>Лист1!C25*0.31</f>
        <v>0.62</v>
      </c>
      <c r="E260" s="412">
        <f>Лист1!D25</f>
        <v>180</v>
      </c>
      <c r="F260" s="252">
        <f t="shared" si="12"/>
        <v>111.6</v>
      </c>
    </row>
    <row r="261" spans="1:6" x14ac:dyDescent="0.25">
      <c r="A261" s="219" t="str">
        <f>'инновации+добровольчество0,41'!A216</f>
        <v>Эмаль аэрозоль</v>
      </c>
      <c r="B261" s="171" t="s">
        <v>88</v>
      </c>
      <c r="C261" s="317"/>
      <c r="D261" s="233">
        <f>Лист1!C26*0.31</f>
        <v>2.48</v>
      </c>
      <c r="E261" s="412">
        <f>Лист1!D26</f>
        <v>216.5</v>
      </c>
      <c r="F261" s="252">
        <f t="shared" si="12"/>
        <v>536.91999999999996</v>
      </c>
    </row>
    <row r="262" spans="1:6" x14ac:dyDescent="0.25">
      <c r="A262" s="219" t="str">
        <f>'инновации+добровольчество0,41'!A217</f>
        <v>пакет майка</v>
      </c>
      <c r="B262" s="171" t="s">
        <v>88</v>
      </c>
      <c r="C262" s="317"/>
      <c r="D262" s="233">
        <f>Лист1!C27*0.31</f>
        <v>0.31</v>
      </c>
      <c r="E262" s="412">
        <f>Лист1!D27</f>
        <v>5</v>
      </c>
      <c r="F262" s="252">
        <f t="shared" ref="F262:F295" si="15">D262*E262</f>
        <v>1.55</v>
      </c>
    </row>
    <row r="263" spans="1:6" x14ac:dyDescent="0.25">
      <c r="A263" s="219" t="str">
        <f>'инновации+добровольчество0,41'!A218</f>
        <v>шпилька резьбовая</v>
      </c>
      <c r="B263" s="171" t="s">
        <v>88</v>
      </c>
      <c r="C263" s="317"/>
      <c r="D263" s="233">
        <f>Лист1!C28*0.31</f>
        <v>0.62</v>
      </c>
      <c r="E263" s="412">
        <f>Лист1!D28</f>
        <v>240</v>
      </c>
      <c r="F263" s="252">
        <f t="shared" si="15"/>
        <v>148.80000000000001</v>
      </c>
    </row>
    <row r="264" spans="1:6" x14ac:dyDescent="0.25">
      <c r="A264" s="219" t="str">
        <f>'инновации+добровольчество0,41'!A219</f>
        <v>сверло</v>
      </c>
      <c r="B264" s="171" t="s">
        <v>88</v>
      </c>
      <c r="C264" s="317"/>
      <c r="D264" s="233">
        <f>Лист1!C29*0.31</f>
        <v>0.31</v>
      </c>
      <c r="E264" s="412">
        <f>Лист1!D29</f>
        <v>359</v>
      </c>
      <c r="F264" s="252">
        <f t="shared" si="15"/>
        <v>111.29</v>
      </c>
    </row>
    <row r="265" spans="1:6" x14ac:dyDescent="0.25">
      <c r="A265" s="219" t="str">
        <f>'инновации+добровольчество0,41'!A220</f>
        <v>антифриз</v>
      </c>
      <c r="B265" s="171" t="s">
        <v>88</v>
      </c>
      <c r="C265" s="317"/>
      <c r="D265" s="233">
        <f>Лист1!C30*0.31</f>
        <v>0.62</v>
      </c>
      <c r="E265" s="412">
        <f>Лист1!D30</f>
        <v>560</v>
      </c>
      <c r="F265" s="252">
        <f t="shared" si="15"/>
        <v>347.2</v>
      </c>
    </row>
    <row r="266" spans="1:6" x14ac:dyDescent="0.25">
      <c r="A266" s="219" t="str">
        <f>'инновации+добровольчество0,41'!A221</f>
        <v>ледоруб</v>
      </c>
      <c r="B266" s="171" t="s">
        <v>88</v>
      </c>
      <c r="C266" s="317"/>
      <c r="D266" s="233">
        <f>Лист1!C31*0.31</f>
        <v>0.31</v>
      </c>
      <c r="E266" s="412">
        <f>Лист1!D31</f>
        <v>677</v>
      </c>
      <c r="F266" s="252">
        <f t="shared" si="15"/>
        <v>209.87</v>
      </c>
    </row>
    <row r="267" spans="1:6" x14ac:dyDescent="0.25">
      <c r="A267" s="219" t="str">
        <f>'инновации+добровольчество0,41'!A222</f>
        <v>труба</v>
      </c>
      <c r="B267" s="171" t="s">
        <v>88</v>
      </c>
      <c r="C267" s="317"/>
      <c r="D267" s="233">
        <f>Лист1!C32*0.31</f>
        <v>0.92999999999999994</v>
      </c>
      <c r="E267" s="412">
        <f>Лист1!D32</f>
        <v>650</v>
      </c>
      <c r="F267" s="252">
        <f t="shared" si="15"/>
        <v>604.5</v>
      </c>
    </row>
    <row r="268" spans="1:6" x14ac:dyDescent="0.25">
      <c r="A268" s="219" t="str">
        <f>'инновации+добровольчество0,41'!A223</f>
        <v>кронштейн</v>
      </c>
      <c r="B268" s="171" t="s">
        <v>88</v>
      </c>
      <c r="C268" s="317"/>
      <c r="D268" s="233">
        <f>Лист1!C33*0.31</f>
        <v>0.62</v>
      </c>
      <c r="E268" s="412">
        <f>Лист1!D33</f>
        <v>32</v>
      </c>
      <c r="F268" s="252">
        <f t="shared" si="15"/>
        <v>19.84</v>
      </c>
    </row>
    <row r="269" spans="1:6" x14ac:dyDescent="0.25">
      <c r="A269" s="219" t="str">
        <f>'инновации+добровольчество0,41'!A224</f>
        <v>электрод</v>
      </c>
      <c r="B269" s="171" t="s">
        <v>88</v>
      </c>
      <c r="C269" s="317"/>
      <c r="D269" s="233">
        <f>Лист1!C34*0.31</f>
        <v>0.31</v>
      </c>
      <c r="E269" s="412">
        <f>Лист1!D34</f>
        <v>250</v>
      </c>
      <c r="F269" s="252">
        <f t="shared" si="15"/>
        <v>77.5</v>
      </c>
    </row>
    <row r="270" spans="1:6" x14ac:dyDescent="0.25">
      <c r="A270" s="219" t="str">
        <f>'инновации+добровольчество0,41'!A225</f>
        <v>круг отрезной</v>
      </c>
      <c r="B270" s="171" t="s">
        <v>88</v>
      </c>
      <c r="C270" s="317"/>
      <c r="D270" s="233">
        <f>Лист1!C35*0.31</f>
        <v>3.41</v>
      </c>
      <c r="E270" s="412">
        <f>Лист1!D35</f>
        <v>50</v>
      </c>
      <c r="F270" s="252">
        <f t="shared" si="15"/>
        <v>170.5</v>
      </c>
    </row>
    <row r="271" spans="1:6" x14ac:dyDescent="0.25">
      <c r="A271" s="219" t="str">
        <f>'инновации+добровольчество0,41'!A226</f>
        <v>круг отрезной</v>
      </c>
      <c r="B271" s="171" t="s">
        <v>88</v>
      </c>
      <c r="C271" s="317"/>
      <c r="D271" s="233">
        <f>Лист1!C36*0.31</f>
        <v>0.92999999999999994</v>
      </c>
      <c r="E271" s="412">
        <f>Лист1!D36</f>
        <v>41</v>
      </c>
      <c r="F271" s="252">
        <f t="shared" si="15"/>
        <v>38.129999999999995</v>
      </c>
    </row>
    <row r="272" spans="1:6" x14ac:dyDescent="0.25">
      <c r="A272" s="219" t="str">
        <f>'инновации+добровольчество0,41'!A227</f>
        <v>круг отрезной</v>
      </c>
      <c r="B272" s="171" t="s">
        <v>88</v>
      </c>
      <c r="C272" s="317"/>
      <c r="D272" s="233">
        <f>Лист1!C37*0.31</f>
        <v>0.31</v>
      </c>
      <c r="E272" s="412">
        <f>Лист1!D37</f>
        <v>50</v>
      </c>
      <c r="F272" s="252">
        <f t="shared" si="15"/>
        <v>15.5</v>
      </c>
    </row>
    <row r="273" spans="1:6" x14ac:dyDescent="0.25">
      <c r="A273" s="219" t="str">
        <f>'инновации+добровольчество0,41'!A228</f>
        <v>круг зачистной</v>
      </c>
      <c r="B273" s="171" t="s">
        <v>88</v>
      </c>
      <c r="C273" s="317"/>
      <c r="D273" s="233">
        <f>Лист1!C38*0.31</f>
        <v>0.31</v>
      </c>
      <c r="E273" s="412">
        <f>Лист1!D38</f>
        <v>144</v>
      </c>
      <c r="F273" s="252">
        <f t="shared" si="15"/>
        <v>44.64</v>
      </c>
    </row>
    <row r="274" spans="1:6" x14ac:dyDescent="0.25">
      <c r="A274" s="219" t="str">
        <f>'инновации+добровольчество0,41'!A229</f>
        <v>кабель-канал</v>
      </c>
      <c r="B274" s="171" t="s">
        <v>88</v>
      </c>
      <c r="C274" s="317"/>
      <c r="D274" s="233">
        <f>Лист1!C39*0.31</f>
        <v>0.31</v>
      </c>
      <c r="E274" s="412">
        <f>Лист1!D39</f>
        <v>95</v>
      </c>
      <c r="F274" s="252">
        <f t="shared" si="15"/>
        <v>29.45</v>
      </c>
    </row>
    <row r="275" spans="1:6" x14ac:dyDescent="0.25">
      <c r="A275" s="219" t="str">
        <f>'инновации+добровольчество0,41'!A230</f>
        <v>саморез</v>
      </c>
      <c r="B275" s="171" t="s">
        <v>88</v>
      </c>
      <c r="C275" s="317"/>
      <c r="D275" s="233">
        <f>Лист1!C40*0.31</f>
        <v>15.5</v>
      </c>
      <c r="E275" s="412">
        <f>Лист1!D40</f>
        <v>3.5</v>
      </c>
      <c r="F275" s="252">
        <f t="shared" si="15"/>
        <v>54.25</v>
      </c>
    </row>
    <row r="276" spans="1:6" x14ac:dyDescent="0.25">
      <c r="A276" s="219" t="str">
        <f>'инновации+добровольчество0,41'!A231</f>
        <v>лопата</v>
      </c>
      <c r="B276" s="171" t="s">
        <v>88</v>
      </c>
      <c r="C276" s="317"/>
      <c r="D276" s="233">
        <f>Лист1!C41*0.31</f>
        <v>0.62</v>
      </c>
      <c r="E276" s="412">
        <f>Лист1!D41</f>
        <v>219</v>
      </c>
      <c r="F276" s="252">
        <f t="shared" si="15"/>
        <v>135.78</v>
      </c>
    </row>
    <row r="277" spans="1:6" x14ac:dyDescent="0.25">
      <c r="A277" s="219" t="str">
        <f>'инновации+добровольчество0,41'!A232</f>
        <v>черенок</v>
      </c>
      <c r="B277" s="171" t="s">
        <v>88</v>
      </c>
      <c r="C277" s="317"/>
      <c r="D277" s="233">
        <f>Лист1!C42*0.31</f>
        <v>0.62</v>
      </c>
      <c r="E277" s="412">
        <f>Лист1!D42</f>
        <v>80</v>
      </c>
      <c r="F277" s="252">
        <f t="shared" si="15"/>
        <v>49.6</v>
      </c>
    </row>
    <row r="278" spans="1:6" x14ac:dyDescent="0.25">
      <c r="A278" s="219" t="str">
        <f>'инновации+добровольчество0,41'!A233</f>
        <v>домкрат</v>
      </c>
      <c r="B278" s="171" t="s">
        <v>88</v>
      </c>
      <c r="C278" s="317"/>
      <c r="D278" s="233">
        <f>Лист1!C43*0.31</f>
        <v>0.31</v>
      </c>
      <c r="E278" s="412">
        <f>Лист1!D43</f>
        <v>2058</v>
      </c>
      <c r="F278" s="252">
        <f t="shared" si="15"/>
        <v>637.98</v>
      </c>
    </row>
    <row r="279" spans="1:6" x14ac:dyDescent="0.25">
      <c r="A279" s="219" t="str">
        <f>'инновации+добровольчество0,41'!A234</f>
        <v>стяжка</v>
      </c>
      <c r="B279" s="171" t="s">
        <v>88</v>
      </c>
      <c r="C279" s="317"/>
      <c r="D279" s="233">
        <f>Лист1!C44*0.31</f>
        <v>0.31</v>
      </c>
      <c r="E279" s="412">
        <f>Лист1!D44</f>
        <v>277</v>
      </c>
      <c r="F279" s="252">
        <f t="shared" si="15"/>
        <v>85.87</v>
      </c>
    </row>
    <row r="280" spans="1:6" x14ac:dyDescent="0.25">
      <c r="A280" s="219" t="str">
        <f>'инновации+добровольчество0,41'!A235</f>
        <v>смазка</v>
      </c>
      <c r="B280" s="171" t="s">
        <v>88</v>
      </c>
      <c r="C280" s="317"/>
      <c r="D280" s="233">
        <f>Лист1!C45*0.31</f>
        <v>0.31</v>
      </c>
      <c r="E280" s="412">
        <f>Лист1!D45</f>
        <v>299</v>
      </c>
      <c r="F280" s="252">
        <f t="shared" si="15"/>
        <v>92.69</v>
      </c>
    </row>
    <row r="281" spans="1:6" x14ac:dyDescent="0.25">
      <c r="A281" s="219" t="str">
        <f>'инновации+добровольчество0,41'!A236</f>
        <v>лопата</v>
      </c>
      <c r="B281" s="171" t="s">
        <v>88</v>
      </c>
      <c r="C281" s="317"/>
      <c r="D281" s="233">
        <f>Лист1!C46*0.31</f>
        <v>0.31</v>
      </c>
      <c r="E281" s="412">
        <f>Лист1!D46</f>
        <v>250</v>
      </c>
      <c r="F281" s="252">
        <f t="shared" si="15"/>
        <v>77.5</v>
      </c>
    </row>
    <row r="282" spans="1:6" x14ac:dyDescent="0.25">
      <c r="A282" s="219" t="str">
        <f>'инновации+добровольчество0,41'!A237</f>
        <v>ключи</v>
      </c>
      <c r="B282" s="171" t="s">
        <v>88</v>
      </c>
      <c r="C282" s="317"/>
      <c r="D282" s="233">
        <f>Лист1!C47*0.31</f>
        <v>0.31</v>
      </c>
      <c r="E282" s="412">
        <f>Лист1!D47</f>
        <v>245</v>
      </c>
      <c r="F282" s="252">
        <f t="shared" si="15"/>
        <v>75.95</v>
      </c>
    </row>
    <row r="283" spans="1:6" x14ac:dyDescent="0.25">
      <c r="A283" s="219" t="str">
        <f>'инновации+добровольчество0,41'!A238</f>
        <v>болт</v>
      </c>
      <c r="B283" s="171" t="s">
        <v>88</v>
      </c>
      <c r="C283" s="317"/>
      <c r="D283" s="233">
        <f>Лист1!C48*0.31</f>
        <v>1.24</v>
      </c>
      <c r="E283" s="412">
        <f>Лист1!D48</f>
        <v>10</v>
      </c>
      <c r="F283" s="252">
        <f t="shared" si="15"/>
        <v>12.4</v>
      </c>
    </row>
    <row r="284" spans="1:6" x14ac:dyDescent="0.25">
      <c r="A284" s="219" t="str">
        <f>'инновации+добровольчество0,41'!A239</f>
        <v>гайка</v>
      </c>
      <c r="B284" s="171" t="s">
        <v>88</v>
      </c>
      <c r="C284" s="317"/>
      <c r="D284" s="233">
        <f>Лист1!C49*0.31</f>
        <v>1.24</v>
      </c>
      <c r="E284" s="412">
        <f>Лист1!D49</f>
        <v>2</v>
      </c>
      <c r="F284" s="252">
        <f t="shared" si="15"/>
        <v>2.48</v>
      </c>
    </row>
    <row r="285" spans="1:6" x14ac:dyDescent="0.25">
      <c r="A285" s="219" t="str">
        <f>'инновации+добровольчество0,41'!A240</f>
        <v>эмаль аэрозоль</v>
      </c>
      <c r="B285" s="171" t="s">
        <v>88</v>
      </c>
      <c r="C285" s="317"/>
      <c r="D285" s="233">
        <f>Лист1!C50*0.31</f>
        <v>0.92999999999999994</v>
      </c>
      <c r="E285" s="412">
        <f>Лист1!D50</f>
        <v>226</v>
      </c>
      <c r="F285" s="252">
        <f t="shared" si="15"/>
        <v>210.17999999999998</v>
      </c>
    </row>
    <row r="286" spans="1:6" x14ac:dyDescent="0.25">
      <c r="A286" s="219" t="str">
        <f>'инновации+добровольчество0,41'!A241</f>
        <v>бумага нажд</v>
      </c>
      <c r="B286" s="171" t="s">
        <v>88</v>
      </c>
      <c r="C286" s="317"/>
      <c r="D286" s="233">
        <f>Лист1!C51*0.31</f>
        <v>6.2</v>
      </c>
      <c r="E286" s="412">
        <f>Лист1!D51</f>
        <v>17</v>
      </c>
      <c r="F286" s="252">
        <f t="shared" si="15"/>
        <v>105.4</v>
      </c>
    </row>
    <row r="287" spans="1:6" x14ac:dyDescent="0.25">
      <c r="A287" s="219" t="str">
        <f>'инновации+добровольчество0,41'!A242</f>
        <v>круг отрезной</v>
      </c>
      <c r="B287" s="171" t="s">
        <v>88</v>
      </c>
      <c r="C287" s="317"/>
      <c r="D287" s="233">
        <f>Лист1!C52*0.31</f>
        <v>3.1</v>
      </c>
      <c r="E287" s="412">
        <f>Лист1!D52</f>
        <v>34</v>
      </c>
      <c r="F287" s="252">
        <f t="shared" si="15"/>
        <v>105.4</v>
      </c>
    </row>
    <row r="288" spans="1:6" x14ac:dyDescent="0.25">
      <c r="A288" s="219" t="str">
        <f>'инновации+добровольчество0,41'!A243</f>
        <v>герметик</v>
      </c>
      <c r="B288" s="171" t="s">
        <v>88</v>
      </c>
      <c r="C288" s="317"/>
      <c r="D288" s="233">
        <f>Лист1!C53*0.31</f>
        <v>0.31</v>
      </c>
      <c r="E288" s="412">
        <f>Лист1!D53</f>
        <v>266</v>
      </c>
      <c r="F288" s="252">
        <f t="shared" si="15"/>
        <v>82.46</v>
      </c>
    </row>
    <row r="289" spans="1:6" x14ac:dyDescent="0.25">
      <c r="A289" s="219" t="str">
        <f>'инновации+добровольчество0,41'!A244</f>
        <v>кенгуру</v>
      </c>
      <c r="B289" s="171" t="s">
        <v>88</v>
      </c>
      <c r="C289" s="317"/>
      <c r="D289" s="233">
        <f>Лист1!C54*0.31</f>
        <v>0.62</v>
      </c>
      <c r="E289" s="412">
        <f>Лист1!D54</f>
        <v>274</v>
      </c>
      <c r="F289" s="252">
        <f t="shared" si="15"/>
        <v>169.88</v>
      </c>
    </row>
    <row r="290" spans="1:6" x14ac:dyDescent="0.25">
      <c r="A290" s="219" t="str">
        <f>'инновации+добровольчество0,41'!A245</f>
        <v>цемент 50 кг</v>
      </c>
      <c r="B290" s="171" t="s">
        <v>88</v>
      </c>
      <c r="C290" s="317"/>
      <c r="D290" s="233">
        <f>Лист1!C55*0.31</f>
        <v>0.62</v>
      </c>
      <c r="E290" s="412">
        <f>Лист1!D55</f>
        <v>800</v>
      </c>
      <c r="F290" s="252">
        <f t="shared" si="15"/>
        <v>496</v>
      </c>
    </row>
    <row r="291" spans="1:6" x14ac:dyDescent="0.25">
      <c r="A291" s="219" t="str">
        <f>'инновации+добровольчество0,41'!A246</f>
        <v>эмаль аэрозоль</v>
      </c>
      <c r="B291" s="171" t="s">
        <v>88</v>
      </c>
      <c r="C291" s="317"/>
      <c r="D291" s="233">
        <f>Лист1!C56*0.31</f>
        <v>1.55</v>
      </c>
      <c r="E291" s="412">
        <f>Лист1!D56</f>
        <v>193</v>
      </c>
      <c r="F291" s="252">
        <f t="shared" si="15"/>
        <v>299.15000000000003</v>
      </c>
    </row>
    <row r="292" spans="1:6" x14ac:dyDescent="0.25">
      <c r="A292" s="219" t="str">
        <f>'инновации+добровольчество0,41'!A247</f>
        <v>эмаль аэрозоль</v>
      </c>
      <c r="B292" s="171" t="s">
        <v>88</v>
      </c>
      <c r="C292" s="317"/>
      <c r="D292" s="233">
        <f>Лист1!C57*0.31</f>
        <v>1.55</v>
      </c>
      <c r="E292" s="412">
        <f>Лист1!D57</f>
        <v>185</v>
      </c>
      <c r="F292" s="252">
        <f t="shared" si="15"/>
        <v>286.75</v>
      </c>
    </row>
    <row r="293" spans="1:6" x14ac:dyDescent="0.25">
      <c r="A293" s="219" t="str">
        <f>'инновации+добровольчество0,41'!A248</f>
        <v>рукав резина</v>
      </c>
      <c r="B293" s="171" t="s">
        <v>88</v>
      </c>
      <c r="C293" s="317"/>
      <c r="D293" s="233">
        <f>Лист1!C58*0.31</f>
        <v>1.8599999999999999</v>
      </c>
      <c r="E293" s="412">
        <f>Лист1!D58</f>
        <v>280</v>
      </c>
      <c r="F293" s="252">
        <f t="shared" si="15"/>
        <v>520.79999999999995</v>
      </c>
    </row>
    <row r="294" spans="1:6" x14ac:dyDescent="0.25">
      <c r="A294" s="219" t="str">
        <f>'инновации+добровольчество0,41'!A249</f>
        <v>лампа</v>
      </c>
      <c r="B294" s="171" t="s">
        <v>88</v>
      </c>
      <c r="C294" s="317"/>
      <c r="D294" s="233">
        <f>Лист1!C59*0.31</f>
        <v>1.55</v>
      </c>
      <c r="E294" s="412">
        <f>Лист1!D59</f>
        <v>139</v>
      </c>
      <c r="F294" s="252">
        <f t="shared" si="15"/>
        <v>215.45000000000002</v>
      </c>
    </row>
    <row r="295" spans="1:6" x14ac:dyDescent="0.25">
      <c r="A295" s="219" t="str">
        <f>'инновации+добровольчество0,41'!A250</f>
        <v>лампа энергосберегающая</v>
      </c>
      <c r="B295" s="171" t="s">
        <v>88</v>
      </c>
      <c r="C295" s="317"/>
      <c r="D295" s="233">
        <f>Лист1!C60*0.31</f>
        <v>0.31</v>
      </c>
      <c r="E295" s="412">
        <f>Лист1!D60</f>
        <v>190</v>
      </c>
      <c r="F295" s="252">
        <f t="shared" si="15"/>
        <v>58.9</v>
      </c>
    </row>
    <row r="296" spans="1:6" x14ac:dyDescent="0.25">
      <c r="A296" s="219" t="str">
        <f>'инновации+добровольчество0,41'!A251</f>
        <v>антифриз</v>
      </c>
      <c r="B296" s="171" t="s">
        <v>88</v>
      </c>
      <c r="C296" s="317"/>
      <c r="D296" s="233">
        <f>Лист1!C61*0.31</f>
        <v>0.31</v>
      </c>
      <c r="E296" s="412">
        <f>Лист1!D61</f>
        <v>630</v>
      </c>
      <c r="F296" s="252">
        <f t="shared" ref="F296:F339" si="16">D296*E296</f>
        <v>195.3</v>
      </c>
    </row>
    <row r="297" spans="1:6" x14ac:dyDescent="0.25">
      <c r="A297" s="219" t="str">
        <f>'инновации+добровольчество0,41'!A252</f>
        <v>коврик автомобильный</v>
      </c>
      <c r="B297" s="171" t="s">
        <v>88</v>
      </c>
      <c r="C297" s="317"/>
      <c r="D297" s="233">
        <f>Лист1!C62*0.31</f>
        <v>0.31</v>
      </c>
      <c r="E297" s="412">
        <f>Лист1!D62</f>
        <v>3400</v>
      </c>
      <c r="F297" s="252">
        <f t="shared" si="16"/>
        <v>1054</v>
      </c>
    </row>
    <row r="298" spans="1:6" x14ac:dyDescent="0.25">
      <c r="A298" s="219" t="str">
        <f>'инновации+добровольчество0,41'!A253</f>
        <v>краска акрил</v>
      </c>
      <c r="B298" s="171" t="s">
        <v>88</v>
      </c>
      <c r="C298" s="317"/>
      <c r="D298" s="233">
        <f>Лист1!C63*0.31</f>
        <v>0.92999999999999994</v>
      </c>
      <c r="E298" s="412">
        <f>Лист1!D63</f>
        <v>1135</v>
      </c>
      <c r="F298" s="252">
        <f t="shared" si="16"/>
        <v>1055.55</v>
      </c>
    </row>
    <row r="299" spans="1:6" x14ac:dyDescent="0.25">
      <c r="A299" s="219" t="str">
        <f>'инновации+добровольчество0,41'!A254</f>
        <v>валик</v>
      </c>
      <c r="B299" s="171" t="s">
        <v>88</v>
      </c>
      <c r="C299" s="317"/>
      <c r="D299" s="233">
        <f>Лист1!C64*0.31</f>
        <v>1.24</v>
      </c>
      <c r="E299" s="412">
        <f>Лист1!D64</f>
        <v>72.5</v>
      </c>
      <c r="F299" s="252">
        <f t="shared" si="16"/>
        <v>89.9</v>
      </c>
    </row>
    <row r="300" spans="1:6" x14ac:dyDescent="0.25">
      <c r="A300" s="219" t="str">
        <f>'инновации+добровольчество0,41'!A255</f>
        <v>скотч маляр</v>
      </c>
      <c r="B300" s="171" t="s">
        <v>88</v>
      </c>
      <c r="C300" s="317"/>
      <c r="D300" s="233">
        <f>Лист1!C65*0.31</f>
        <v>1.55</v>
      </c>
      <c r="E300" s="412">
        <f>Лист1!D65</f>
        <v>115</v>
      </c>
      <c r="F300" s="252">
        <f t="shared" si="16"/>
        <v>178.25</v>
      </c>
    </row>
    <row r="301" spans="1:6" x14ac:dyDescent="0.25">
      <c r="A301" s="219" t="str">
        <f>'инновации+добровольчество0,41'!A256</f>
        <v xml:space="preserve">колер </v>
      </c>
      <c r="B301" s="171" t="s">
        <v>88</v>
      </c>
      <c r="C301" s="317"/>
      <c r="D301" s="233">
        <f>Лист1!C66*0.31</f>
        <v>1.55</v>
      </c>
      <c r="E301" s="412">
        <f>Лист1!D66</f>
        <v>161</v>
      </c>
      <c r="F301" s="252">
        <f t="shared" si="16"/>
        <v>249.55</v>
      </c>
    </row>
    <row r="302" spans="1:6" x14ac:dyDescent="0.25">
      <c r="A302" s="219" t="str">
        <f>'инновации+добровольчество0,41'!A257</f>
        <v>скотч маляр</v>
      </c>
      <c r="B302" s="171" t="s">
        <v>88</v>
      </c>
      <c r="C302" s="317"/>
      <c r="D302" s="233">
        <f>Лист1!C67*0.31</f>
        <v>3.41</v>
      </c>
      <c r="E302" s="412">
        <f>Лист1!D67</f>
        <v>50</v>
      </c>
      <c r="F302" s="252">
        <f t="shared" si="16"/>
        <v>170.5</v>
      </c>
    </row>
    <row r="303" spans="1:6" x14ac:dyDescent="0.25">
      <c r="A303" s="219" t="str">
        <f>'инновации+добровольчество0,41'!A258</f>
        <v>паста колеровочная</v>
      </c>
      <c r="B303" s="171" t="s">
        <v>88</v>
      </c>
      <c r="C303" s="317"/>
      <c r="D303" s="233">
        <f>Лист1!C68*0.31</f>
        <v>3.1</v>
      </c>
      <c r="E303" s="412">
        <f>Лист1!D68</f>
        <v>109</v>
      </c>
      <c r="F303" s="252">
        <f t="shared" si="16"/>
        <v>337.90000000000003</v>
      </c>
    </row>
    <row r="304" spans="1:6" x14ac:dyDescent="0.25">
      <c r="A304" s="219" t="str">
        <f>'инновации+добровольчество0,41'!A259</f>
        <v>колер</v>
      </c>
      <c r="B304" s="171" t="s">
        <v>88</v>
      </c>
      <c r="C304" s="317"/>
      <c r="D304" s="233">
        <f>Лист1!C69*0.31</f>
        <v>2.48</v>
      </c>
      <c r="E304" s="412">
        <f>Лист1!D69</f>
        <v>50</v>
      </c>
      <c r="F304" s="252">
        <f t="shared" si="16"/>
        <v>124</v>
      </c>
    </row>
    <row r="305" spans="1:6" x14ac:dyDescent="0.25">
      <c r="A305" s="219" t="str">
        <f>'инновации+добровольчество0,41'!A260</f>
        <v>краска акрил</v>
      </c>
      <c r="B305" s="171" t="s">
        <v>88</v>
      </c>
      <c r="C305" s="317"/>
      <c r="D305" s="233">
        <f>Лист1!C70*0.31</f>
        <v>0.31</v>
      </c>
      <c r="E305" s="412">
        <f>Лист1!D70</f>
        <v>360</v>
      </c>
      <c r="F305" s="252">
        <f t="shared" si="16"/>
        <v>111.6</v>
      </c>
    </row>
    <row r="306" spans="1:6" x14ac:dyDescent="0.25">
      <c r="A306" s="219" t="str">
        <f>'инновации+добровольчество0,41'!A261</f>
        <v>насадка на валик</v>
      </c>
      <c r="B306" s="171" t="s">
        <v>88</v>
      </c>
      <c r="C306" s="317"/>
      <c r="D306" s="233">
        <f>Лист1!C71*0.31</f>
        <v>1.24</v>
      </c>
      <c r="E306" s="412">
        <f>Лист1!D71</f>
        <v>20</v>
      </c>
      <c r="F306" s="252">
        <f t="shared" si="16"/>
        <v>24.8</v>
      </c>
    </row>
    <row r="307" spans="1:6" x14ac:dyDescent="0.25">
      <c r="A307" s="219" t="str">
        <f>'инновации+добровольчество0,41'!A262</f>
        <v>HDMI кабель 5м</v>
      </c>
      <c r="B307" s="171" t="s">
        <v>88</v>
      </c>
      <c r="C307" s="317"/>
      <c r="D307" s="233">
        <f>Лист1!C72*0.31</f>
        <v>0.31</v>
      </c>
      <c r="E307" s="412">
        <f>Лист1!D72</f>
        <v>600</v>
      </c>
      <c r="F307" s="252">
        <f t="shared" si="16"/>
        <v>186</v>
      </c>
    </row>
    <row r="308" spans="1:6" x14ac:dyDescent="0.25">
      <c r="A308" s="219" t="str">
        <f>'инновации+добровольчество0,41'!A263</f>
        <v>HDMI кабель 10м</v>
      </c>
      <c r="B308" s="171" t="s">
        <v>88</v>
      </c>
      <c r="C308" s="317"/>
      <c r="D308" s="233">
        <f>Лист1!C73*0.31</f>
        <v>0.31</v>
      </c>
      <c r="E308" s="412">
        <f>Лист1!D73</f>
        <v>900</v>
      </c>
      <c r="F308" s="252">
        <f t="shared" si="16"/>
        <v>279</v>
      </c>
    </row>
    <row r="309" spans="1:6" x14ac:dyDescent="0.25">
      <c r="A309" s="219" t="str">
        <f>'инновации+добровольчество0,41'!A264</f>
        <v>сумка для ноутбука</v>
      </c>
      <c r="B309" s="171" t="s">
        <v>88</v>
      </c>
      <c r="C309" s="317"/>
      <c r="D309" s="233">
        <f>Лист1!C74*0.31</f>
        <v>0.92999999999999994</v>
      </c>
      <c r="E309" s="412">
        <f>Лист1!D74</f>
        <v>1400</v>
      </c>
      <c r="F309" s="252">
        <f t="shared" si="16"/>
        <v>1302</v>
      </c>
    </row>
    <row r="310" spans="1:6" x14ac:dyDescent="0.25">
      <c r="A310" s="219" t="str">
        <f>'инновации+добровольчество0,41'!A265</f>
        <v>флеш карта</v>
      </c>
      <c r="B310" s="171" t="s">
        <v>88</v>
      </c>
      <c r="C310" s="317"/>
      <c r="D310" s="233">
        <f>Лист1!C75*0.31</f>
        <v>1.8599999999999999</v>
      </c>
      <c r="E310" s="412">
        <f>Лист1!D75</f>
        <v>700</v>
      </c>
      <c r="F310" s="252">
        <f t="shared" si="16"/>
        <v>1302</v>
      </c>
    </row>
    <row r="311" spans="1:6" x14ac:dyDescent="0.25">
      <c r="A311" s="219" t="str">
        <f>'инновации+добровольчество0,41'!A266</f>
        <v>кулер для процессора</v>
      </c>
      <c r="B311" s="171" t="s">
        <v>88</v>
      </c>
      <c r="C311" s="317"/>
      <c r="D311" s="233">
        <f>Лист1!C76*0.31</f>
        <v>0.31</v>
      </c>
      <c r="E311" s="412">
        <f>Лист1!D76</f>
        <v>700</v>
      </c>
      <c r="F311" s="252">
        <f t="shared" si="16"/>
        <v>217</v>
      </c>
    </row>
    <row r="312" spans="1:6" x14ac:dyDescent="0.25">
      <c r="A312" s="219" t="str">
        <f>'инновации+добровольчество0,41'!A267</f>
        <v>блок питания</v>
      </c>
      <c r="B312" s="171" t="s">
        <v>88</v>
      </c>
      <c r="C312" s="317"/>
      <c r="D312" s="233">
        <f>Лист1!C77*0.31</f>
        <v>0.31</v>
      </c>
      <c r="E312" s="412">
        <f>Лист1!D77</f>
        <v>1650</v>
      </c>
      <c r="F312" s="252">
        <f t="shared" si="16"/>
        <v>511.5</v>
      </c>
    </row>
    <row r="313" spans="1:6" x14ac:dyDescent="0.25">
      <c r="A313" s="219" t="str">
        <f>'инновации+добровольчество0,41'!A268</f>
        <v>клавиатура</v>
      </c>
      <c r="B313" s="171" t="s">
        <v>88</v>
      </c>
      <c r="C313" s="317"/>
      <c r="D313" s="233">
        <f>Лист1!C78*0.31</f>
        <v>0.92999999999999994</v>
      </c>
      <c r="E313" s="412">
        <f>Лист1!D78</f>
        <v>1700</v>
      </c>
      <c r="F313" s="252">
        <f t="shared" si="16"/>
        <v>1581</v>
      </c>
    </row>
    <row r="314" spans="1:6" x14ac:dyDescent="0.25">
      <c r="A314" s="219" t="str">
        <f>'инновации+добровольчество0,41'!A269</f>
        <v>снеговая лопата</v>
      </c>
      <c r="B314" s="171" t="s">
        <v>88</v>
      </c>
      <c r="C314" s="317"/>
      <c r="D314" s="233">
        <f>Лист1!C79*0.31</f>
        <v>0.31</v>
      </c>
      <c r="E314" s="412">
        <f>Лист1!D79</f>
        <v>340</v>
      </c>
      <c r="F314" s="252">
        <f t="shared" si="16"/>
        <v>105.4</v>
      </c>
    </row>
    <row r="315" spans="1:6" x14ac:dyDescent="0.25">
      <c r="A315" s="219" t="str">
        <f>'инновации+добровольчество0,41'!A270</f>
        <v>уголок</v>
      </c>
      <c r="B315" s="171" t="s">
        <v>88</v>
      </c>
      <c r="C315" s="317"/>
      <c r="D315" s="233">
        <f>Лист1!C80*0.31</f>
        <v>6.2</v>
      </c>
      <c r="E315" s="412">
        <f>Лист1!D80</f>
        <v>10</v>
      </c>
      <c r="F315" s="252">
        <f t="shared" si="16"/>
        <v>62</v>
      </c>
    </row>
    <row r="316" spans="1:6" x14ac:dyDescent="0.25">
      <c r="A316" s="219" t="str">
        <f>'инновации+добровольчество0,41'!A271</f>
        <v>перчатки</v>
      </c>
      <c r="B316" s="171" t="s">
        <v>88</v>
      </c>
      <c r="C316" s="317"/>
      <c r="D316" s="233">
        <f>Лист1!C81*0.31</f>
        <v>0.31</v>
      </c>
      <c r="E316" s="412">
        <f>Лист1!D81</f>
        <v>160</v>
      </c>
      <c r="F316" s="252">
        <f t="shared" si="16"/>
        <v>49.6</v>
      </c>
    </row>
    <row r="317" spans="1:6" x14ac:dyDescent="0.25">
      <c r="A317" s="219" t="str">
        <f>'инновации+добровольчество0,41'!A272</f>
        <v>шпатель</v>
      </c>
      <c r="B317" s="171" t="s">
        <v>88</v>
      </c>
      <c r="C317" s="317"/>
      <c r="D317" s="233">
        <f>Лист1!C82*0.31</f>
        <v>0.31</v>
      </c>
      <c r="E317" s="412">
        <f>Лист1!D82</f>
        <v>70</v>
      </c>
      <c r="F317" s="252">
        <f t="shared" si="16"/>
        <v>21.7</v>
      </c>
    </row>
    <row r="318" spans="1:6" x14ac:dyDescent="0.25">
      <c r="A318" s="219" t="str">
        <f>'инновации+добровольчество0,41'!A273</f>
        <v>шпатлевка</v>
      </c>
      <c r="B318" s="171" t="s">
        <v>88</v>
      </c>
      <c r="C318" s="317"/>
      <c r="D318" s="233">
        <f>Лист1!C83*0.31</f>
        <v>0.31</v>
      </c>
      <c r="E318" s="412">
        <f>Лист1!D83</f>
        <v>110</v>
      </c>
      <c r="F318" s="252">
        <f t="shared" si="16"/>
        <v>34.1</v>
      </c>
    </row>
    <row r="319" spans="1:6" x14ac:dyDescent="0.25">
      <c r="A319" s="219" t="str">
        <f>'инновации+добровольчество0,41'!A274</f>
        <v>алебастр</v>
      </c>
      <c r="B319" s="171" t="s">
        <v>88</v>
      </c>
      <c r="C319" s="317"/>
      <c r="D319" s="233">
        <f>Лист1!C84*0.31</f>
        <v>0.31</v>
      </c>
      <c r="E319" s="412">
        <f>Лист1!D84</f>
        <v>35</v>
      </c>
      <c r="F319" s="252">
        <f t="shared" si="16"/>
        <v>10.85</v>
      </c>
    </row>
    <row r="320" spans="1:6" x14ac:dyDescent="0.25">
      <c r="A320" s="219" t="str">
        <f>'инновации+добровольчество0,41'!A275</f>
        <v>кран шаровый</v>
      </c>
      <c r="B320" s="171" t="s">
        <v>88</v>
      </c>
      <c r="C320" s="317"/>
      <c r="D320" s="233">
        <f>Лист1!C85*0.31</f>
        <v>1.8599999999999999</v>
      </c>
      <c r="E320" s="412">
        <f>Лист1!D85</f>
        <v>840</v>
      </c>
      <c r="F320" s="252">
        <f t="shared" si="16"/>
        <v>1562.3999999999999</v>
      </c>
    </row>
    <row r="321" spans="1:6" x14ac:dyDescent="0.25">
      <c r="A321" s="219" t="str">
        <f>'инновации+добровольчество0,41'!A276</f>
        <v>мешок зеленый</v>
      </c>
      <c r="B321" s="171" t="s">
        <v>88</v>
      </c>
      <c r="C321" s="317"/>
      <c r="D321" s="233">
        <f>Лист1!C86*0.31</f>
        <v>15.5</v>
      </c>
      <c r="E321" s="412">
        <f>Лист1!D86</f>
        <v>12</v>
      </c>
      <c r="F321" s="252">
        <f t="shared" si="16"/>
        <v>186</v>
      </c>
    </row>
    <row r="322" spans="1:6" x14ac:dyDescent="0.25">
      <c r="A322" s="219" t="str">
        <f>'инновации+добровольчество0,41'!A277</f>
        <v>настольная игра "тараканьи бега"</v>
      </c>
      <c r="B322" s="171" t="s">
        <v>88</v>
      </c>
      <c r="C322" s="317"/>
      <c r="D322" s="233">
        <f>Лист1!C87*0.31</f>
        <v>0.31</v>
      </c>
      <c r="E322" s="412">
        <f>Лист1!D87</f>
        <v>2100</v>
      </c>
      <c r="F322" s="252">
        <f t="shared" si="16"/>
        <v>651</v>
      </c>
    </row>
    <row r="323" spans="1:6" x14ac:dyDescent="0.25">
      <c r="A323" s="219" t="str">
        <f>'инновации+добровольчество0,41'!A278</f>
        <v>настольная игра "Свинтус"</v>
      </c>
      <c r="B323" s="171" t="s">
        <v>88</v>
      </c>
      <c r="C323" s="317"/>
      <c r="D323" s="233">
        <f>Лист1!C88*0.31</f>
        <v>0.31</v>
      </c>
      <c r="E323" s="412">
        <f>Лист1!D88</f>
        <v>1800</v>
      </c>
      <c r="F323" s="252">
        <f t="shared" si="16"/>
        <v>558</v>
      </c>
    </row>
    <row r="324" spans="1:6" x14ac:dyDescent="0.25">
      <c r="A324" s="219" t="str">
        <f>'инновации+добровольчество0,41'!A279</f>
        <v>настольная игра "мафия"</v>
      </c>
      <c r="B324" s="171" t="s">
        <v>88</v>
      </c>
      <c r="C324" s="317"/>
      <c r="D324" s="233">
        <f>Лист1!C89*0.31</f>
        <v>0.31</v>
      </c>
      <c r="E324" s="412">
        <f>Лист1!D89</f>
        <v>2800</v>
      </c>
      <c r="F324" s="252">
        <f t="shared" si="16"/>
        <v>868</v>
      </c>
    </row>
    <row r="325" spans="1:6" x14ac:dyDescent="0.25">
      <c r="A325" s="219" t="str">
        <f>'инновации+добровольчество0,41'!A280</f>
        <v>мыло жидкое</v>
      </c>
      <c r="B325" s="171" t="s">
        <v>88</v>
      </c>
      <c r="C325" s="317"/>
      <c r="D325" s="233">
        <f>Лист1!C90*0.31</f>
        <v>0.92999999999999994</v>
      </c>
      <c r="E325" s="412">
        <f>Лист1!D90</f>
        <v>400</v>
      </c>
      <c r="F325" s="252">
        <f t="shared" si="16"/>
        <v>372</v>
      </c>
    </row>
    <row r="326" spans="1:6" x14ac:dyDescent="0.25">
      <c r="A326" s="219" t="str">
        <f>'инновации+добровольчество0,41'!A281</f>
        <v>насадка на швабру</v>
      </c>
      <c r="B326" s="171" t="s">
        <v>88</v>
      </c>
      <c r="C326" s="317"/>
      <c r="D326" s="233">
        <f>Лист1!C91*0.31</f>
        <v>3.1</v>
      </c>
      <c r="E326" s="412">
        <f>Лист1!D91</f>
        <v>100</v>
      </c>
      <c r="F326" s="252">
        <f t="shared" si="16"/>
        <v>310</v>
      </c>
    </row>
    <row r="327" spans="1:6" x14ac:dyDescent="0.25">
      <c r="A327" s="219" t="str">
        <f>'инновации+добровольчество0,41'!A282</f>
        <v>ведро пластик</v>
      </c>
      <c r="B327" s="171" t="s">
        <v>88</v>
      </c>
      <c r="C327" s="317"/>
      <c r="D327" s="233">
        <f>Лист1!C92*0.31</f>
        <v>0.62</v>
      </c>
      <c r="E327" s="412">
        <f>Лист1!D92</f>
        <v>280</v>
      </c>
      <c r="F327" s="252">
        <f t="shared" si="16"/>
        <v>173.6</v>
      </c>
    </row>
    <row r="328" spans="1:6" x14ac:dyDescent="0.25">
      <c r="A328" s="219" t="str">
        <f>'инновации+добровольчество0,41'!A283</f>
        <v>туал бумага</v>
      </c>
      <c r="B328" s="171" t="s">
        <v>88</v>
      </c>
      <c r="C328" s="317"/>
      <c r="D328" s="233">
        <f>Лист1!C93*0.31</f>
        <v>15.5</v>
      </c>
      <c r="E328" s="412">
        <f>Лист1!D93</f>
        <v>20</v>
      </c>
      <c r="F328" s="252">
        <f t="shared" si="16"/>
        <v>310</v>
      </c>
    </row>
    <row r="329" spans="1:6" x14ac:dyDescent="0.25">
      <c r="A329" s="219" t="str">
        <f>'инновации+добровольчество0,41'!A284</f>
        <v>кнопки силовые</v>
      </c>
      <c r="B329" s="171" t="s">
        <v>88</v>
      </c>
      <c r="C329" s="317"/>
      <c r="D329" s="233">
        <f>Лист1!C94*0.31</f>
        <v>24.8</v>
      </c>
      <c r="E329" s="412">
        <f>Лист1!D94</f>
        <v>5</v>
      </c>
      <c r="F329" s="252">
        <f t="shared" si="16"/>
        <v>124</v>
      </c>
    </row>
    <row r="330" spans="1:6" x14ac:dyDescent="0.25">
      <c r="A330" s="219" t="str">
        <f>'инновации+добровольчество0,41'!A285</f>
        <v>канц нож</v>
      </c>
      <c r="B330" s="171" t="s">
        <v>88</v>
      </c>
      <c r="C330" s="317"/>
      <c r="D330" s="233">
        <f>Лист1!C95*0.31</f>
        <v>3.1</v>
      </c>
      <c r="E330" s="412">
        <f>Лист1!D95</f>
        <v>120</v>
      </c>
      <c r="F330" s="252">
        <f t="shared" si="16"/>
        <v>372</v>
      </c>
    </row>
    <row r="331" spans="1:6" x14ac:dyDescent="0.25">
      <c r="A331" s="219" t="str">
        <f>'инновации+добровольчество0,41'!A286</f>
        <v>нож для хобби</v>
      </c>
      <c r="B331" s="171" t="s">
        <v>88</v>
      </c>
      <c r="C331" s="317"/>
      <c r="D331" s="233">
        <f>Лист1!C96*0.31</f>
        <v>1.55</v>
      </c>
      <c r="E331" s="412">
        <f>Лист1!D96</f>
        <v>260</v>
      </c>
      <c r="F331" s="252">
        <f t="shared" si="16"/>
        <v>403</v>
      </c>
    </row>
    <row r="332" spans="1:6" x14ac:dyDescent="0.25">
      <c r="A332" s="219" t="str">
        <f>'инновации+добровольчество0,41'!A287</f>
        <v>магниты для доски (уп 9 шт)</v>
      </c>
      <c r="B332" s="171" t="s">
        <v>88</v>
      </c>
      <c r="C332" s="317"/>
      <c r="D332" s="233">
        <f>Лист1!C97*0.31</f>
        <v>1.55</v>
      </c>
      <c r="E332" s="412">
        <f>Лист1!D97</f>
        <v>300</v>
      </c>
      <c r="F332" s="252">
        <f t="shared" si="16"/>
        <v>465</v>
      </c>
    </row>
    <row r="333" spans="1:6" x14ac:dyDescent="0.25">
      <c r="A333" s="219" t="str">
        <f>'инновации+добровольчество0,41'!A288</f>
        <v>ежедневник</v>
      </c>
      <c r="B333" s="171" t="s">
        <v>88</v>
      </c>
      <c r="C333" s="317"/>
      <c r="D333" s="233">
        <f>Лист1!C98*0.31</f>
        <v>1.55</v>
      </c>
      <c r="E333" s="412">
        <f>Лист1!D98</f>
        <v>650</v>
      </c>
      <c r="F333" s="252">
        <f t="shared" si="16"/>
        <v>1007.5</v>
      </c>
    </row>
    <row r="334" spans="1:6" x14ac:dyDescent="0.25">
      <c r="A334" s="219" t="str">
        <f>'инновации+добровольчество0,41'!A289</f>
        <v>ср-во для стекол</v>
      </c>
      <c r="B334" s="171" t="s">
        <v>88</v>
      </c>
      <c r="C334" s="317"/>
      <c r="D334" s="233">
        <f>Лист1!C99*0.31</f>
        <v>0.62</v>
      </c>
      <c r="E334" s="412">
        <f>Лист1!D99</f>
        <v>240</v>
      </c>
      <c r="F334" s="252">
        <f t="shared" si="16"/>
        <v>148.80000000000001</v>
      </c>
    </row>
    <row r="335" spans="1:6" x14ac:dyDescent="0.25">
      <c r="A335" s="219" t="str">
        <f>'инновации+добровольчество0,41'!A290</f>
        <v>пемолюкс</v>
      </c>
      <c r="B335" s="171" t="s">
        <v>88</v>
      </c>
      <c r="C335" s="317"/>
      <c r="D335" s="233">
        <f>Лист1!C100*0.31</f>
        <v>3.1</v>
      </c>
      <c r="E335" s="412">
        <f>Лист1!D100</f>
        <v>60</v>
      </c>
      <c r="F335" s="252">
        <f t="shared" si="16"/>
        <v>186</v>
      </c>
    </row>
    <row r="336" spans="1:6" x14ac:dyDescent="0.25">
      <c r="A336" s="219" t="str">
        <f>'инновации+добровольчество0,41'!A291</f>
        <v>доместос</v>
      </c>
      <c r="B336" s="171" t="s">
        <v>88</v>
      </c>
      <c r="C336" s="317"/>
      <c r="D336" s="233">
        <f>Лист1!C101*0.31</f>
        <v>1.24</v>
      </c>
      <c r="E336" s="412">
        <f>Лист1!D101</f>
        <v>95</v>
      </c>
      <c r="F336" s="252">
        <f t="shared" si="16"/>
        <v>117.8</v>
      </c>
    </row>
    <row r="337" spans="1:6" x14ac:dyDescent="0.25">
      <c r="A337" s="219" t="str">
        <f>'инновации+добровольчество0,41'!A292</f>
        <v>маркер</v>
      </c>
      <c r="B337" s="171" t="s">
        <v>88</v>
      </c>
      <c r="C337" s="317"/>
      <c r="D337" s="233">
        <f>Лист1!C102*0.31</f>
        <v>9.3000000000000007</v>
      </c>
      <c r="E337" s="412">
        <f>Лист1!D102</f>
        <v>50</v>
      </c>
      <c r="F337" s="252">
        <f t="shared" si="16"/>
        <v>465.00000000000006</v>
      </c>
    </row>
    <row r="338" spans="1:6" x14ac:dyDescent="0.25">
      <c r="A338" s="219" t="str">
        <f>'инновации+добровольчество0,41'!A293</f>
        <v>тал блок освеж</v>
      </c>
      <c r="B338" s="171" t="s">
        <v>88</v>
      </c>
      <c r="C338" s="317"/>
      <c r="D338" s="233">
        <f>Лист1!C103*0.31</f>
        <v>3.1</v>
      </c>
      <c r="E338" s="412">
        <f>Лист1!D103</f>
        <v>145</v>
      </c>
      <c r="F338" s="252">
        <f t="shared" si="16"/>
        <v>449.5</v>
      </c>
    </row>
    <row r="339" spans="1:6" x14ac:dyDescent="0.25">
      <c r="A339" s="219" t="str">
        <f>'инновации+добровольчество0,41'!A294</f>
        <v>футболка-поло белая с логотипом, мужская</v>
      </c>
      <c r="B339" s="171" t="s">
        <v>88</v>
      </c>
      <c r="C339" s="317"/>
      <c r="D339" s="233">
        <f>Лист1!C104*0.31</f>
        <v>1.24</v>
      </c>
      <c r="E339" s="412">
        <f>Лист1!D104</f>
        <v>1050</v>
      </c>
      <c r="F339" s="252">
        <f t="shared" si="16"/>
        <v>1302</v>
      </c>
    </row>
    <row r="340" spans="1:6" x14ac:dyDescent="0.25">
      <c r="A340" s="219" t="str">
        <f>'инновации+добровольчество0,41'!A295</f>
        <v>футболка-поло белая с логотипом, женская</v>
      </c>
      <c r="B340" s="171" t="s">
        <v>88</v>
      </c>
      <c r="C340" s="317"/>
      <c r="D340" s="233">
        <f>Лист1!C105*0.31</f>
        <v>2.79</v>
      </c>
      <c r="E340" s="412">
        <f>Лист1!D105</f>
        <v>950</v>
      </c>
      <c r="F340" s="252">
        <f t="shared" ref="F340:F356" si="17">D340*E340</f>
        <v>2650.5</v>
      </c>
    </row>
    <row r="341" spans="1:6" x14ac:dyDescent="0.25">
      <c r="A341" s="219" t="str">
        <f>'инновации+добровольчество0,41'!A296</f>
        <v>радиатор медный</v>
      </c>
      <c r="B341" s="171" t="s">
        <v>88</v>
      </c>
      <c r="C341" s="317"/>
      <c r="D341" s="233">
        <f>Лист1!C106*0.31</f>
        <v>0.31</v>
      </c>
      <c r="E341" s="412">
        <f>Лист1!D106</f>
        <v>15960</v>
      </c>
      <c r="F341" s="252">
        <f t="shared" si="17"/>
        <v>4947.6000000000004</v>
      </c>
    </row>
    <row r="342" spans="1:6" x14ac:dyDescent="0.25">
      <c r="A342" s="219" t="str">
        <f>'инновации+добровольчество0,41'!A297</f>
        <v>гидротолкатель клапана</v>
      </c>
      <c r="B342" s="171" t="s">
        <v>88</v>
      </c>
      <c r="C342" s="317"/>
      <c r="D342" s="233">
        <f>Лист1!C107*0.31</f>
        <v>0.62</v>
      </c>
      <c r="E342" s="412">
        <f>Лист1!D107</f>
        <v>2300</v>
      </c>
      <c r="F342" s="252">
        <f t="shared" si="17"/>
        <v>1426</v>
      </c>
    </row>
    <row r="343" spans="1:6" x14ac:dyDescent="0.25">
      <c r="A343" s="219" t="str">
        <f>'инновации+добровольчество0,41'!A298</f>
        <v>маслосъемные колпачки (16 шт)</v>
      </c>
      <c r="B343" s="171" t="s">
        <v>88</v>
      </c>
      <c r="C343" s="317"/>
      <c r="D343" s="233">
        <f>Лист1!C108*0.31</f>
        <v>0.31</v>
      </c>
      <c r="E343" s="412">
        <f>Лист1!D108</f>
        <v>649</v>
      </c>
      <c r="F343" s="252">
        <f t="shared" si="17"/>
        <v>201.19</v>
      </c>
    </row>
    <row r="344" spans="1:6" x14ac:dyDescent="0.25">
      <c r="A344" s="219" t="str">
        <f>'инновации+добровольчество0,41'!A299</f>
        <v>к-т ГРМ (полный)</v>
      </c>
      <c r="B344" s="171" t="s">
        <v>88</v>
      </c>
      <c r="C344" s="317"/>
      <c r="D344" s="233">
        <f>Лист1!C109*0.31</f>
        <v>0.31</v>
      </c>
      <c r="E344" s="412">
        <f>Лист1!D109</f>
        <v>6242</v>
      </c>
      <c r="F344" s="252">
        <f t="shared" si="17"/>
        <v>1935.02</v>
      </c>
    </row>
    <row r="345" spans="1:6" x14ac:dyDescent="0.25">
      <c r="A345" s="219" t="str">
        <f>'инновации+добровольчество0,41'!A300</f>
        <v>фланец упорный распредвала</v>
      </c>
      <c r="B345" s="171" t="s">
        <v>88</v>
      </c>
      <c r="C345" s="317"/>
      <c r="D345" s="233">
        <f>Лист1!C110*0.31</f>
        <v>0.62</v>
      </c>
      <c r="E345" s="412">
        <f>Лист1!D110</f>
        <v>27</v>
      </c>
      <c r="F345" s="252">
        <f t="shared" si="17"/>
        <v>16.739999999999998</v>
      </c>
    </row>
    <row r="346" spans="1:6" x14ac:dyDescent="0.25">
      <c r="A346" s="219" t="str">
        <f>'инновации+добровольчество0,41'!A301</f>
        <v>гидронатяжитель цепи</v>
      </c>
      <c r="B346" s="171" t="s">
        <v>88</v>
      </c>
      <c r="C346" s="317"/>
      <c r="D346" s="233">
        <f>Лист1!C111*0.31</f>
        <v>0.62</v>
      </c>
      <c r="E346" s="412">
        <f>Лист1!D111</f>
        <v>226</v>
      </c>
      <c r="F346" s="252">
        <f t="shared" si="17"/>
        <v>140.12</v>
      </c>
    </row>
    <row r="347" spans="1:6" x14ac:dyDescent="0.25">
      <c r="A347" s="219" t="str">
        <f>'инновации+добровольчество0,41'!A302</f>
        <v>прокладка головки блока</v>
      </c>
      <c r="B347" s="171" t="s">
        <v>88</v>
      </c>
      <c r="C347" s="317"/>
      <c r="D347" s="233">
        <f>Лист1!C112*0.31</f>
        <v>0.31</v>
      </c>
      <c r="E347" s="412">
        <f>Лист1!D112</f>
        <v>1050</v>
      </c>
      <c r="F347" s="252">
        <f t="shared" si="17"/>
        <v>325.5</v>
      </c>
    </row>
    <row r="348" spans="1:6" x14ac:dyDescent="0.25">
      <c r="A348" s="219" t="str">
        <f>'инновации+добровольчество0,41'!A303</f>
        <v>к-т прокладок на дв.4091</v>
      </c>
      <c r="B348" s="171" t="s">
        <v>88</v>
      </c>
      <c r="C348" s="317"/>
      <c r="D348" s="233">
        <f>Лист1!C113*0.31</f>
        <v>0.31</v>
      </c>
      <c r="E348" s="412">
        <f>Лист1!D113</f>
        <v>1037</v>
      </c>
      <c r="F348" s="252">
        <f t="shared" si="17"/>
        <v>321.46999999999997</v>
      </c>
    </row>
    <row r="349" spans="1:6" x14ac:dyDescent="0.25">
      <c r="A349" s="219" t="str">
        <f>'инновации+добровольчество0,41'!A304</f>
        <v>dextron iv</v>
      </c>
      <c r="B349" s="171" t="s">
        <v>88</v>
      </c>
      <c r="C349" s="317"/>
      <c r="D349" s="233">
        <f>Лист1!C114*0.31</f>
        <v>0.31</v>
      </c>
      <c r="E349" s="412">
        <f>Лист1!D114</f>
        <v>725</v>
      </c>
      <c r="F349" s="252">
        <f t="shared" si="17"/>
        <v>224.75</v>
      </c>
    </row>
    <row r="350" spans="1:6" x14ac:dyDescent="0.25">
      <c r="A350" s="219" t="str">
        <f>'инновации+добровольчество0,41'!A305</f>
        <v>смазка (шрус)</v>
      </c>
      <c r="B350" s="171" t="s">
        <v>88</v>
      </c>
      <c r="C350" s="317"/>
      <c r="D350" s="233">
        <f>Лист1!C115*0.31</f>
        <v>1.55</v>
      </c>
      <c r="E350" s="412">
        <f>Лист1!D115</f>
        <v>280</v>
      </c>
      <c r="F350" s="252">
        <f t="shared" si="17"/>
        <v>434</v>
      </c>
    </row>
    <row r="351" spans="1:6" x14ac:dyDescent="0.25">
      <c r="A351" s="219" t="str">
        <f>'инновации+добровольчество0,41'!A306</f>
        <v>смазка литол-24</v>
      </c>
      <c r="B351" s="171" t="s">
        <v>88</v>
      </c>
      <c r="C351" s="317"/>
      <c r="D351" s="233">
        <f>Лист1!C116*0.31</f>
        <v>1.24</v>
      </c>
      <c r="E351" s="412">
        <f>Лист1!D116</f>
        <v>145</v>
      </c>
      <c r="F351" s="252">
        <f t="shared" si="17"/>
        <v>179.8</v>
      </c>
    </row>
    <row r="352" spans="1:6" x14ac:dyDescent="0.25">
      <c r="A352" s="219" t="str">
        <f>'инновации+добровольчество0,41'!A307</f>
        <v>тормозная жидкость (0,910 кг)</v>
      </c>
      <c r="B352" s="171" t="s">
        <v>88</v>
      </c>
      <c r="C352" s="317"/>
      <c r="D352" s="233">
        <f>Лист1!C117*0.31</f>
        <v>0.62</v>
      </c>
      <c r="E352" s="412">
        <f>Лист1!D117</f>
        <v>250</v>
      </c>
      <c r="F352" s="252">
        <f t="shared" si="17"/>
        <v>155</v>
      </c>
    </row>
    <row r="353" spans="1:6" x14ac:dyDescent="0.25">
      <c r="A353" s="219" t="str">
        <f>'инновации+добровольчество0,41'!A308</f>
        <v>детали для пазла "Многоуровневая карта Северо-Енисейского района"</v>
      </c>
      <c r="B353" s="171" t="s">
        <v>88</v>
      </c>
      <c r="C353" s="317"/>
      <c r="D353" s="233">
        <f>Лист1!C118*0.31</f>
        <v>0.31</v>
      </c>
      <c r="E353" s="412">
        <f>Лист1!D118</f>
        <v>11000</v>
      </c>
      <c r="F353" s="252">
        <f t="shared" si="17"/>
        <v>3410</v>
      </c>
    </row>
    <row r="354" spans="1:6" x14ac:dyDescent="0.25">
      <c r="A354" s="219" t="str">
        <f>'инновации+добровольчество0,41'!A309</f>
        <v>антифриз УАЗ</v>
      </c>
      <c r="B354" s="171" t="s">
        <v>88</v>
      </c>
      <c r="C354" s="317"/>
      <c r="D354" s="233">
        <f>Лист1!C119*0.31</f>
        <v>0.62</v>
      </c>
      <c r="E354" s="412">
        <f>Лист1!D119</f>
        <v>630</v>
      </c>
      <c r="F354" s="252">
        <f t="shared" si="17"/>
        <v>390.6</v>
      </c>
    </row>
    <row r="355" spans="1:6" x14ac:dyDescent="0.25">
      <c r="A355" s="219" t="str">
        <f>'инновации+добровольчество0,41'!A310</f>
        <v>ГСМ УАЗ (Масло двигатель)</v>
      </c>
      <c r="B355" s="171" t="s">
        <v>88</v>
      </c>
      <c r="C355" s="317"/>
      <c r="D355" s="233">
        <f>Лист1!C120*0.31</f>
        <v>2.48</v>
      </c>
      <c r="E355" s="412">
        <f>Лист1!D120</f>
        <v>2963.25</v>
      </c>
      <c r="F355" s="252">
        <f t="shared" si="17"/>
        <v>7348.86</v>
      </c>
    </row>
    <row r="356" spans="1:6" x14ac:dyDescent="0.25">
      <c r="A356" s="219" t="str">
        <f>'инновации+добровольчество0,41'!A311</f>
        <v>ГСМ Бензин</v>
      </c>
      <c r="B356" s="171" t="s">
        <v>88</v>
      </c>
      <c r="C356" s="317"/>
      <c r="D356" s="233">
        <f>Лист1!C121*0.31</f>
        <v>930</v>
      </c>
      <c r="E356" s="412">
        <f>Лист1!D121</f>
        <v>50</v>
      </c>
      <c r="F356" s="252">
        <f t="shared" si="17"/>
        <v>46500</v>
      </c>
    </row>
    <row r="357" spans="1:6" hidden="1" x14ac:dyDescent="0.25">
      <c r="A357" s="219">
        <f>'инновации+добровольчество0,41'!A312</f>
        <v>0</v>
      </c>
      <c r="B357" s="171" t="s">
        <v>88</v>
      </c>
      <c r="C357" s="317"/>
      <c r="D357" s="171"/>
      <c r="E357" s="304"/>
      <c r="F357" s="252"/>
    </row>
    <row r="358" spans="1:6" hidden="1" x14ac:dyDescent="0.25">
      <c r="A358" s="219">
        <f>'инновации+добровольчество0,41'!A313</f>
        <v>0</v>
      </c>
      <c r="B358" s="171" t="s">
        <v>88</v>
      </c>
      <c r="C358" s="317"/>
      <c r="D358" s="171"/>
      <c r="E358" s="304"/>
      <c r="F358" s="252"/>
    </row>
    <row r="359" spans="1:6" hidden="1" x14ac:dyDescent="0.25">
      <c r="A359" s="219">
        <f>'инновации+добровольчество0,41'!A314</f>
        <v>0</v>
      </c>
      <c r="B359" s="171" t="s">
        <v>88</v>
      </c>
      <c r="C359" s="317"/>
      <c r="D359" s="171"/>
      <c r="E359" s="304"/>
      <c r="F359" s="252"/>
    </row>
    <row r="360" spans="1:6" hidden="1" x14ac:dyDescent="0.25">
      <c r="A360" s="219">
        <f>'инновации+добровольчество0,41'!A315</f>
        <v>0</v>
      </c>
      <c r="B360" s="171" t="s">
        <v>88</v>
      </c>
      <c r="C360" s="317"/>
      <c r="D360" s="171"/>
      <c r="E360" s="304"/>
      <c r="F360" s="252"/>
    </row>
    <row r="361" spans="1:6" hidden="1" x14ac:dyDescent="0.25">
      <c r="A361" s="219">
        <f>'инновации+добровольчество0,41'!A316</f>
        <v>0</v>
      </c>
      <c r="B361" s="171" t="s">
        <v>88</v>
      </c>
      <c r="C361" s="317"/>
      <c r="D361" s="171"/>
      <c r="E361" s="304"/>
      <c r="F361" s="252"/>
    </row>
    <row r="362" spans="1:6" hidden="1" x14ac:dyDescent="0.25">
      <c r="A362" s="219">
        <f>'инновации+добровольчество0,41'!A317</f>
        <v>0</v>
      </c>
      <c r="B362" s="171" t="s">
        <v>88</v>
      </c>
      <c r="C362" s="317"/>
      <c r="D362" s="171"/>
      <c r="E362" s="304"/>
      <c r="F362" s="252"/>
    </row>
    <row r="363" spans="1:6" hidden="1" x14ac:dyDescent="0.25">
      <c r="A363" s="219">
        <f>'инновации+добровольчество0,41'!A318</f>
        <v>0</v>
      </c>
      <c r="B363" s="171" t="s">
        <v>88</v>
      </c>
      <c r="C363" s="317"/>
      <c r="D363" s="171"/>
      <c r="E363" s="304"/>
      <c r="F363" s="252"/>
    </row>
    <row r="364" spans="1:6" hidden="1" x14ac:dyDescent="0.25">
      <c r="A364" s="219">
        <f>'инновации+добровольчество0,41'!A319</f>
        <v>0</v>
      </c>
      <c r="B364" s="171" t="s">
        <v>88</v>
      </c>
      <c r="C364" s="317"/>
      <c r="D364" s="171"/>
      <c r="E364" s="304"/>
      <c r="F364" s="252"/>
    </row>
    <row r="365" spans="1:6" hidden="1" x14ac:dyDescent="0.25">
      <c r="A365" s="219">
        <f>'инновации+добровольчество0,41'!A320</f>
        <v>0</v>
      </c>
      <c r="B365" s="171" t="s">
        <v>88</v>
      </c>
      <c r="C365" s="317"/>
      <c r="D365" s="171"/>
      <c r="E365" s="304"/>
      <c r="F365" s="252"/>
    </row>
    <row r="366" spans="1:6" hidden="1" x14ac:dyDescent="0.25">
      <c r="A366" s="219">
        <f>'инновации+добровольчество0,41'!A321</f>
        <v>0</v>
      </c>
      <c r="B366" s="171" t="s">
        <v>88</v>
      </c>
      <c r="C366" s="317"/>
      <c r="D366" s="171"/>
      <c r="E366" s="304"/>
      <c r="F366" s="252"/>
    </row>
    <row r="367" spans="1:6" hidden="1" x14ac:dyDescent="0.25">
      <c r="A367" s="219">
        <f>'инновации+добровольчество0,41'!A322</f>
        <v>0</v>
      </c>
      <c r="B367" s="171" t="s">
        <v>88</v>
      </c>
      <c r="C367" s="317"/>
      <c r="D367" s="171"/>
      <c r="E367" s="304"/>
      <c r="F367" s="252"/>
    </row>
    <row r="368" spans="1:6" hidden="1" x14ac:dyDescent="0.25">
      <c r="A368" s="219">
        <f>'инновации+добровольчество0,41'!A323</f>
        <v>0</v>
      </c>
      <c r="B368" s="171" t="s">
        <v>88</v>
      </c>
      <c r="C368" s="317"/>
      <c r="D368" s="171"/>
      <c r="E368" s="304"/>
      <c r="F368" s="252"/>
    </row>
    <row r="369" spans="1:6" hidden="1" x14ac:dyDescent="0.25">
      <c r="A369" s="219">
        <f>'инновации+добровольчество0,41'!A324</f>
        <v>0</v>
      </c>
      <c r="B369" s="171" t="s">
        <v>88</v>
      </c>
      <c r="C369" s="317"/>
      <c r="D369" s="171"/>
      <c r="E369" s="304"/>
      <c r="F369" s="252"/>
    </row>
    <row r="370" spans="1:6" hidden="1" x14ac:dyDescent="0.25">
      <c r="A370" s="219">
        <f>'инновации+добровольчество0,41'!A325</f>
        <v>0</v>
      </c>
      <c r="B370" s="171" t="s">
        <v>88</v>
      </c>
      <c r="C370" s="317"/>
      <c r="D370" s="171"/>
      <c r="E370" s="304"/>
      <c r="F370" s="252"/>
    </row>
    <row r="371" spans="1:6" hidden="1" x14ac:dyDescent="0.25">
      <c r="A371" s="219">
        <f>'инновации+добровольчество0,41'!A326</f>
        <v>0</v>
      </c>
      <c r="B371" s="171" t="s">
        <v>88</v>
      </c>
      <c r="C371" s="317"/>
      <c r="D371" s="171"/>
      <c r="E371" s="304"/>
      <c r="F371" s="252"/>
    </row>
    <row r="372" spans="1:6" hidden="1" x14ac:dyDescent="0.25">
      <c r="A372" s="219">
        <f>'инновации+добровольчество0,41'!A327</f>
        <v>0</v>
      </c>
      <c r="B372" s="171" t="s">
        <v>88</v>
      </c>
      <c r="C372" s="317"/>
      <c r="D372" s="171"/>
      <c r="E372" s="304"/>
      <c r="F372" s="252"/>
    </row>
    <row r="373" spans="1:6" hidden="1" x14ac:dyDescent="0.25">
      <c r="A373" s="219">
        <f>'инновации+добровольчество0,41'!A328</f>
        <v>0</v>
      </c>
      <c r="B373" s="171" t="s">
        <v>88</v>
      </c>
      <c r="C373" s="317"/>
      <c r="D373" s="171"/>
      <c r="E373" s="304"/>
      <c r="F373" s="252"/>
    </row>
    <row r="374" spans="1:6" hidden="1" x14ac:dyDescent="0.25">
      <c r="A374" s="219">
        <f>'инновации+добровольчество0,41'!A329</f>
        <v>0</v>
      </c>
      <c r="B374" s="171" t="s">
        <v>88</v>
      </c>
      <c r="C374" s="317"/>
      <c r="D374" s="171"/>
      <c r="E374" s="304"/>
      <c r="F374" s="252"/>
    </row>
    <row r="375" spans="1:6" hidden="1" x14ac:dyDescent="0.25">
      <c r="A375" s="219">
        <f>'инновации+добровольчество0,41'!A330</f>
        <v>0</v>
      </c>
      <c r="B375" s="171" t="s">
        <v>88</v>
      </c>
      <c r="C375" s="317"/>
      <c r="D375" s="171"/>
      <c r="E375" s="304"/>
      <c r="F375" s="252"/>
    </row>
    <row r="376" spans="1:6" hidden="1" x14ac:dyDescent="0.25">
      <c r="A376" s="219">
        <f>'инновации+добровольчество0,41'!A331</f>
        <v>0</v>
      </c>
      <c r="B376" s="171" t="s">
        <v>88</v>
      </c>
      <c r="C376" s="317"/>
      <c r="D376" s="171"/>
      <c r="E376" s="304"/>
      <c r="F376" s="252"/>
    </row>
    <row r="377" spans="1:6" hidden="1" x14ac:dyDescent="0.25">
      <c r="A377" s="219">
        <f>'инновации+добровольчество0,41'!A332</f>
        <v>0</v>
      </c>
      <c r="B377" s="171" t="s">
        <v>88</v>
      </c>
      <c r="C377" s="317"/>
      <c r="D377" s="171"/>
      <c r="E377" s="304"/>
      <c r="F377" s="252"/>
    </row>
    <row r="378" spans="1:6" hidden="1" x14ac:dyDescent="0.25">
      <c r="A378" s="219">
        <f>'инновации+добровольчество0,41'!A333</f>
        <v>0</v>
      </c>
      <c r="B378" s="171" t="s">
        <v>88</v>
      </c>
      <c r="C378" s="317"/>
      <c r="D378" s="171"/>
      <c r="E378" s="304"/>
      <c r="F378" s="252"/>
    </row>
    <row r="379" spans="1:6" hidden="1" x14ac:dyDescent="0.25">
      <c r="A379" s="219">
        <f>'инновации+добровольчество0,41'!A334</f>
        <v>0</v>
      </c>
      <c r="B379" s="171" t="s">
        <v>88</v>
      </c>
      <c r="C379" s="330"/>
      <c r="D379" s="171"/>
      <c r="E379" s="304"/>
      <c r="F379" s="252"/>
    </row>
    <row r="380" spans="1:6" hidden="1" x14ac:dyDescent="0.25">
      <c r="A380" s="219">
        <f>'инновации+добровольчество0,41'!A335</f>
        <v>0</v>
      </c>
      <c r="B380" s="171" t="s">
        <v>88</v>
      </c>
      <c r="C380" s="330"/>
      <c r="D380" s="171"/>
      <c r="E380" s="304"/>
      <c r="F380" s="252"/>
    </row>
    <row r="381" spans="1:6" hidden="1" x14ac:dyDescent="0.25">
      <c r="A381" s="219">
        <f>'инновации+добровольчество0,41'!A336</f>
        <v>0</v>
      </c>
      <c r="B381" s="171" t="s">
        <v>88</v>
      </c>
      <c r="C381" s="330"/>
      <c r="D381" s="171"/>
      <c r="E381" s="304"/>
      <c r="F381" s="252"/>
    </row>
    <row r="382" spans="1:6" hidden="1" x14ac:dyDescent="0.25">
      <c r="A382" s="219">
        <f>'инновации+добровольчество0,41'!A337</f>
        <v>0</v>
      </c>
      <c r="B382" s="171" t="s">
        <v>88</v>
      </c>
      <c r="C382" s="330"/>
      <c r="D382" s="171"/>
      <c r="E382" s="304"/>
      <c r="F382" s="252"/>
    </row>
    <row r="383" spans="1:6" hidden="1" x14ac:dyDescent="0.25">
      <c r="A383" s="219">
        <f>'инновации+добровольчество0,41'!A338</f>
        <v>0</v>
      </c>
      <c r="B383" s="171" t="s">
        <v>88</v>
      </c>
      <c r="C383" s="330"/>
      <c r="D383" s="171"/>
      <c r="E383" s="304"/>
      <c r="F383" s="252"/>
    </row>
    <row r="384" spans="1:6" hidden="1" x14ac:dyDescent="0.25">
      <c r="A384" s="219">
        <f>'инновации+добровольчество0,41'!A339</f>
        <v>0</v>
      </c>
      <c r="B384" s="171" t="s">
        <v>88</v>
      </c>
      <c r="C384" s="330"/>
      <c r="D384" s="171"/>
      <c r="E384" s="304"/>
      <c r="F384" s="252"/>
    </row>
    <row r="385" spans="1:6" hidden="1" x14ac:dyDescent="0.25">
      <c r="A385" s="219">
        <f>'инновации+добровольчество0,41'!A340</f>
        <v>0</v>
      </c>
      <c r="B385" s="171" t="s">
        <v>88</v>
      </c>
      <c r="C385" s="330"/>
      <c r="D385" s="171"/>
      <c r="E385" s="304"/>
      <c r="F385" s="252"/>
    </row>
    <row r="386" spans="1:6" hidden="1" x14ac:dyDescent="0.25">
      <c r="A386" s="219">
        <f>'инновации+добровольчество0,41'!A341</f>
        <v>0</v>
      </c>
      <c r="B386" s="171" t="s">
        <v>88</v>
      </c>
      <c r="C386" s="330"/>
      <c r="D386" s="171"/>
      <c r="E386" s="304"/>
      <c r="F386" s="252"/>
    </row>
    <row r="387" spans="1:6" hidden="1" x14ac:dyDescent="0.25">
      <c r="A387" s="219">
        <f>'инновации+добровольчество0,41'!A342</f>
        <v>0</v>
      </c>
      <c r="B387" s="171" t="s">
        <v>88</v>
      </c>
      <c r="C387" s="330"/>
      <c r="D387" s="171"/>
      <c r="E387" s="304"/>
      <c r="F387" s="252"/>
    </row>
    <row r="388" spans="1:6" hidden="1" x14ac:dyDescent="0.25">
      <c r="A388" s="219">
        <f>'инновации+добровольчество0,41'!A343</f>
        <v>0</v>
      </c>
      <c r="B388" s="171" t="s">
        <v>88</v>
      </c>
      <c r="C388" s="330"/>
      <c r="D388" s="171"/>
      <c r="E388" s="304"/>
      <c r="F388" s="252"/>
    </row>
    <row r="389" spans="1:6" hidden="1" x14ac:dyDescent="0.25">
      <c r="A389" s="219">
        <f>'инновации+добровольчество0,41'!A344</f>
        <v>0</v>
      </c>
      <c r="B389" s="171" t="s">
        <v>88</v>
      </c>
      <c r="C389" s="330"/>
      <c r="D389" s="171"/>
      <c r="E389" s="304"/>
      <c r="F389" s="252"/>
    </row>
    <row r="390" spans="1:6" hidden="1" x14ac:dyDescent="0.25">
      <c r="A390" s="219">
        <f>'инновации+добровольчество0,41'!A345</f>
        <v>0</v>
      </c>
      <c r="B390" s="171" t="s">
        <v>88</v>
      </c>
      <c r="C390" s="330"/>
      <c r="D390" s="171"/>
      <c r="E390" s="304"/>
      <c r="F390" s="252"/>
    </row>
    <row r="391" spans="1:6" hidden="1" x14ac:dyDescent="0.25">
      <c r="A391" s="219">
        <f>'инновации+добровольчество0,41'!A346</f>
        <v>0</v>
      </c>
      <c r="B391" s="171" t="s">
        <v>88</v>
      </c>
      <c r="C391" s="330"/>
      <c r="D391" s="171"/>
      <c r="E391" s="304"/>
      <c r="F391" s="252"/>
    </row>
    <row r="392" spans="1:6" hidden="1" x14ac:dyDescent="0.25">
      <c r="A392" s="219">
        <f>'инновации+добровольчество0,41'!A347</f>
        <v>0</v>
      </c>
      <c r="B392" s="171" t="s">
        <v>88</v>
      </c>
      <c r="C392" s="330"/>
      <c r="D392" s="171"/>
      <c r="E392" s="304"/>
      <c r="F392" s="252"/>
    </row>
    <row r="393" spans="1:6" hidden="1" x14ac:dyDescent="0.25">
      <c r="A393" s="219">
        <f>'инновации+добровольчество0,41'!A348</f>
        <v>0</v>
      </c>
      <c r="B393" s="171" t="s">
        <v>88</v>
      </c>
      <c r="C393" s="330"/>
      <c r="D393" s="171"/>
      <c r="E393" s="304"/>
      <c r="F393" s="252"/>
    </row>
    <row r="394" spans="1:6" hidden="1" x14ac:dyDescent="0.25">
      <c r="A394" s="219">
        <f>'инновации+добровольчество0,41'!A349</f>
        <v>0</v>
      </c>
      <c r="B394" s="171" t="s">
        <v>88</v>
      </c>
      <c r="C394" s="307"/>
      <c r="D394" s="171"/>
      <c r="E394" s="304"/>
      <c r="F394" s="252"/>
    </row>
    <row r="395" spans="1:6" hidden="1" x14ac:dyDescent="0.25">
      <c r="A395" s="219">
        <f>'инновации+добровольчество0,41'!A350</f>
        <v>0</v>
      </c>
      <c r="B395" s="171" t="s">
        <v>88</v>
      </c>
      <c r="C395" s="307"/>
      <c r="D395" s="171"/>
      <c r="E395" s="304"/>
      <c r="F395" s="252"/>
    </row>
    <row r="396" spans="1:6" hidden="1" x14ac:dyDescent="0.25">
      <c r="A396" s="219">
        <f>'инновации+добровольчество0,41'!A351</f>
        <v>0</v>
      </c>
      <c r="B396" s="171" t="s">
        <v>88</v>
      </c>
      <c r="C396" s="307"/>
      <c r="D396" s="171"/>
      <c r="E396" s="304"/>
      <c r="F396" s="252"/>
    </row>
    <row r="397" spans="1:6" hidden="1" x14ac:dyDescent="0.25">
      <c r="A397" s="219">
        <f>'инновации+добровольчество0,41'!A352</f>
        <v>0</v>
      </c>
      <c r="B397" s="171" t="s">
        <v>88</v>
      </c>
      <c r="C397" s="307"/>
      <c r="D397" s="171"/>
      <c r="E397" s="304"/>
      <c r="F397" s="252"/>
    </row>
    <row r="398" spans="1:6" hidden="1" x14ac:dyDescent="0.25">
      <c r="A398" s="219">
        <f>'инновации+добровольчество0,41'!A353</f>
        <v>0</v>
      </c>
      <c r="B398" s="171" t="s">
        <v>88</v>
      </c>
      <c r="C398" s="307"/>
      <c r="D398" s="171"/>
      <c r="E398" s="304"/>
      <c r="F398" s="252"/>
    </row>
    <row r="399" spans="1:6" hidden="1" x14ac:dyDescent="0.25">
      <c r="A399" s="219">
        <f>'инновации+добровольчество0,41'!A354</f>
        <v>0</v>
      </c>
      <c r="B399" s="171" t="s">
        <v>88</v>
      </c>
      <c r="C399" s="307"/>
      <c r="D399" s="171"/>
      <c r="E399" s="304"/>
      <c r="F399" s="252"/>
    </row>
    <row r="400" spans="1:6" hidden="1" x14ac:dyDescent="0.25">
      <c r="A400" s="219">
        <f>'инновации+добровольчество0,41'!A355</f>
        <v>0</v>
      </c>
      <c r="B400" s="171" t="s">
        <v>88</v>
      </c>
      <c r="C400" s="307"/>
      <c r="D400" s="171"/>
      <c r="E400" s="304"/>
      <c r="F400" s="252"/>
    </row>
    <row r="401" spans="1:6" hidden="1" x14ac:dyDescent="0.25">
      <c r="A401" s="219">
        <f>'инновации+добровольчество0,41'!A356</f>
        <v>0</v>
      </c>
      <c r="B401" s="171" t="s">
        <v>88</v>
      </c>
      <c r="C401" s="307"/>
      <c r="D401" s="171"/>
      <c r="E401" s="304"/>
      <c r="F401" s="252"/>
    </row>
    <row r="402" spans="1:6" hidden="1" x14ac:dyDescent="0.25">
      <c r="A402" s="219">
        <f>'инновации+добровольчество0,41'!A357</f>
        <v>0</v>
      </c>
      <c r="B402" s="171" t="s">
        <v>88</v>
      </c>
      <c r="C402" s="307"/>
      <c r="D402" s="171"/>
      <c r="E402" s="304"/>
      <c r="F402" s="252"/>
    </row>
    <row r="403" spans="1:6" hidden="1" x14ac:dyDescent="0.25">
      <c r="A403" s="219">
        <f>'инновации+добровольчество0,41'!A358</f>
        <v>0</v>
      </c>
      <c r="B403" s="171" t="s">
        <v>88</v>
      </c>
      <c r="C403" s="307"/>
      <c r="D403" s="171"/>
      <c r="E403" s="304"/>
      <c r="F403" s="252"/>
    </row>
    <row r="404" spans="1:6" hidden="1" x14ac:dyDescent="0.25">
      <c r="A404" s="219">
        <f>'инновации+добровольчество0,41'!A359</f>
        <v>0</v>
      </c>
      <c r="B404" s="171" t="s">
        <v>88</v>
      </c>
      <c r="C404" s="307"/>
      <c r="D404" s="171"/>
      <c r="E404" s="304"/>
      <c r="F404" s="252"/>
    </row>
    <row r="405" spans="1:6" hidden="1" x14ac:dyDescent="0.25">
      <c r="A405" s="219">
        <f>'инновации+добровольчество0,41'!A360</f>
        <v>0</v>
      </c>
      <c r="B405" s="171" t="s">
        <v>88</v>
      </c>
      <c r="C405" s="307"/>
      <c r="D405" s="171"/>
      <c r="E405" s="304"/>
      <c r="F405" s="252"/>
    </row>
    <row r="406" spans="1:6" hidden="1" x14ac:dyDescent="0.25">
      <c r="A406" s="219">
        <f>'инновации+добровольчество0,41'!A361</f>
        <v>0</v>
      </c>
      <c r="B406" s="171" t="s">
        <v>88</v>
      </c>
      <c r="C406" s="307"/>
      <c r="D406" s="171"/>
      <c r="E406" s="304"/>
      <c r="F406" s="252"/>
    </row>
    <row r="407" spans="1:6" hidden="1" x14ac:dyDescent="0.25">
      <c r="A407" s="219">
        <f>'инновации+добровольчество0,41'!A362</f>
        <v>0</v>
      </c>
      <c r="B407" s="171" t="s">
        <v>88</v>
      </c>
      <c r="C407" s="307"/>
      <c r="D407" s="171"/>
      <c r="E407" s="304"/>
      <c r="F407" s="252"/>
    </row>
    <row r="408" spans="1:6" hidden="1" x14ac:dyDescent="0.25">
      <c r="A408" s="219">
        <f>'инновации+добровольчество0,41'!A363</f>
        <v>0</v>
      </c>
      <c r="B408" s="171" t="s">
        <v>88</v>
      </c>
      <c r="C408" s="307"/>
      <c r="D408" s="171"/>
      <c r="E408" s="304"/>
      <c r="F408" s="252"/>
    </row>
    <row r="409" spans="1:6" hidden="1" x14ac:dyDescent="0.25">
      <c r="A409" s="219">
        <f>'инновации+добровольчество0,41'!A364</f>
        <v>0</v>
      </c>
      <c r="B409" s="171" t="s">
        <v>88</v>
      </c>
      <c r="C409" s="307"/>
      <c r="D409" s="171"/>
      <c r="E409" s="304"/>
      <c r="F409" s="252"/>
    </row>
    <row r="410" spans="1:6" hidden="1" x14ac:dyDescent="0.25">
      <c r="A410" s="219">
        <f>'инновации+добровольчество0,41'!A365</f>
        <v>0</v>
      </c>
      <c r="B410" s="171" t="s">
        <v>88</v>
      </c>
      <c r="C410" s="307"/>
      <c r="D410" s="171"/>
      <c r="E410" s="304"/>
      <c r="F410" s="252"/>
    </row>
    <row r="411" spans="1:6" hidden="1" x14ac:dyDescent="0.25">
      <c r="A411" s="219">
        <f>'инновации+добровольчество0,41'!A366</f>
        <v>0</v>
      </c>
      <c r="B411" s="171" t="s">
        <v>88</v>
      </c>
      <c r="C411" s="307"/>
      <c r="D411" s="171"/>
      <c r="E411" s="304"/>
      <c r="F411" s="252"/>
    </row>
    <row r="412" spans="1:6" hidden="1" x14ac:dyDescent="0.25">
      <c r="A412" s="219">
        <f>'инновации+добровольчество0,41'!A367</f>
        <v>0</v>
      </c>
      <c r="B412" s="171" t="s">
        <v>88</v>
      </c>
      <c r="C412" s="307"/>
      <c r="D412" s="171"/>
      <c r="E412" s="304"/>
      <c r="F412" s="252"/>
    </row>
    <row r="413" spans="1:6" hidden="1" x14ac:dyDescent="0.25">
      <c r="A413" s="219">
        <f>'инновации+добровольчество0,41'!A368</f>
        <v>0</v>
      </c>
      <c r="B413" s="171" t="s">
        <v>88</v>
      </c>
      <c r="C413" s="330"/>
      <c r="D413" s="171"/>
      <c r="E413" s="304"/>
      <c r="F413" s="252"/>
    </row>
    <row r="414" spans="1:6" hidden="1" x14ac:dyDescent="0.25">
      <c r="A414" s="219">
        <f>'инновации+добровольчество0,41'!A369</f>
        <v>0</v>
      </c>
      <c r="B414" s="171" t="s">
        <v>88</v>
      </c>
      <c r="C414" s="330"/>
      <c r="D414" s="171"/>
      <c r="E414" s="304"/>
      <c r="F414" s="252"/>
    </row>
    <row r="415" spans="1:6" hidden="1" x14ac:dyDescent="0.25">
      <c r="A415" s="219">
        <f>'инновации+добровольчество0,41'!A370</f>
        <v>0</v>
      </c>
      <c r="B415" s="171" t="s">
        <v>88</v>
      </c>
      <c r="C415" s="330"/>
      <c r="D415" s="171"/>
      <c r="E415" s="304"/>
      <c r="F415" s="252"/>
    </row>
    <row r="416" spans="1:6" hidden="1" x14ac:dyDescent="0.25">
      <c r="A416" s="219">
        <f>'инновации+добровольчество0,41'!A371</f>
        <v>0</v>
      </c>
      <c r="B416" s="171" t="s">
        <v>88</v>
      </c>
      <c r="C416" s="330"/>
      <c r="D416" s="171"/>
      <c r="E416" s="304"/>
      <c r="F416" s="252"/>
    </row>
    <row r="417" spans="1:6" hidden="1" x14ac:dyDescent="0.25">
      <c r="A417" s="219">
        <f>'инновации+добровольчество0,41'!A372</f>
        <v>0</v>
      </c>
      <c r="B417" s="171" t="s">
        <v>88</v>
      </c>
      <c r="C417" s="330"/>
      <c r="D417" s="171"/>
      <c r="E417" s="304"/>
      <c r="F417" s="252"/>
    </row>
    <row r="418" spans="1:6" hidden="1" x14ac:dyDescent="0.25">
      <c r="A418" s="219">
        <f>'инновации+добровольчество0,41'!A373</f>
        <v>0</v>
      </c>
      <c r="B418" s="171" t="s">
        <v>88</v>
      </c>
      <c r="C418" s="330"/>
      <c r="D418" s="171"/>
      <c r="E418" s="304"/>
      <c r="F418" s="252"/>
    </row>
    <row r="419" spans="1:6" hidden="1" x14ac:dyDescent="0.25">
      <c r="A419" s="219">
        <f>'инновации+добровольчество0,41'!A374</f>
        <v>0</v>
      </c>
      <c r="B419" s="171" t="s">
        <v>88</v>
      </c>
      <c r="C419" s="330"/>
      <c r="D419" s="171"/>
      <c r="E419" s="304"/>
      <c r="F419" s="252"/>
    </row>
    <row r="420" spans="1:6" hidden="1" x14ac:dyDescent="0.25">
      <c r="A420" s="219">
        <f>'инновации+добровольчество0,41'!A375</f>
        <v>0</v>
      </c>
      <c r="B420" s="171" t="s">
        <v>88</v>
      </c>
      <c r="C420" s="330"/>
      <c r="D420" s="171"/>
      <c r="E420" s="304"/>
      <c r="F420" s="252"/>
    </row>
    <row r="421" spans="1:6" hidden="1" x14ac:dyDescent="0.25">
      <c r="A421" s="219">
        <f>'инновации+добровольчество0,41'!A376</f>
        <v>0</v>
      </c>
      <c r="B421" s="171" t="s">
        <v>88</v>
      </c>
      <c r="C421" s="330"/>
      <c r="D421" s="171"/>
      <c r="E421" s="304"/>
      <c r="F421" s="252"/>
    </row>
    <row r="422" spans="1:6" hidden="1" x14ac:dyDescent="0.25">
      <c r="A422" s="219">
        <f>'инновации+добровольчество0,41'!A377</f>
        <v>0</v>
      </c>
      <c r="B422" s="171" t="s">
        <v>88</v>
      </c>
      <c r="C422" s="332"/>
      <c r="D422" s="171"/>
      <c r="E422" s="304"/>
      <c r="F422" s="252"/>
    </row>
    <row r="423" spans="1:6" hidden="1" x14ac:dyDescent="0.25">
      <c r="A423" s="219">
        <f>'инновации+добровольчество0,41'!A378</f>
        <v>0</v>
      </c>
      <c r="B423" s="171" t="s">
        <v>88</v>
      </c>
      <c r="C423" s="332"/>
      <c r="D423" s="171"/>
      <c r="E423" s="304"/>
      <c r="F423" s="252"/>
    </row>
    <row r="424" spans="1:6" hidden="1" x14ac:dyDescent="0.25">
      <c r="A424" s="219">
        <f>'инновации+добровольчество0,41'!A379</f>
        <v>0</v>
      </c>
      <c r="B424" s="171" t="s">
        <v>88</v>
      </c>
      <c r="C424" s="332"/>
      <c r="D424" s="171"/>
      <c r="E424" s="304"/>
      <c r="F424" s="252"/>
    </row>
    <row r="425" spans="1:6" hidden="1" x14ac:dyDescent="0.25">
      <c r="A425" s="219">
        <f>'инновации+добровольчество0,41'!A380</f>
        <v>0</v>
      </c>
      <c r="B425" s="171" t="s">
        <v>88</v>
      </c>
      <c r="C425" s="332"/>
      <c r="D425" s="171"/>
      <c r="E425" s="304"/>
      <c r="F425" s="252"/>
    </row>
    <row r="426" spans="1:6" hidden="1" x14ac:dyDescent="0.25">
      <c r="A426" s="219">
        <f>'инновации+добровольчество0,41'!A381</f>
        <v>0</v>
      </c>
      <c r="B426" s="171" t="s">
        <v>88</v>
      </c>
      <c r="C426" s="332"/>
      <c r="D426" s="171"/>
      <c r="E426" s="304"/>
      <c r="F426" s="252"/>
    </row>
    <row r="427" spans="1:6" hidden="1" x14ac:dyDescent="0.25">
      <c r="A427" s="219">
        <f>'инновации+добровольчество0,41'!A382</f>
        <v>0</v>
      </c>
      <c r="B427" s="171" t="s">
        <v>88</v>
      </c>
      <c r="C427" s="332"/>
      <c r="D427" s="171"/>
      <c r="E427" s="304"/>
      <c r="F427" s="252"/>
    </row>
    <row r="428" spans="1:6" hidden="1" x14ac:dyDescent="0.25">
      <c r="A428" s="219">
        <f>'инновации+добровольчество0,41'!A383</f>
        <v>0</v>
      </c>
      <c r="B428" s="171" t="s">
        <v>88</v>
      </c>
      <c r="C428" s="332"/>
      <c r="D428" s="171"/>
      <c r="E428" s="304"/>
      <c r="F428" s="252"/>
    </row>
    <row r="429" spans="1:6" hidden="1" x14ac:dyDescent="0.25">
      <c r="A429" s="219">
        <f>'инновации+добровольчество0,41'!A384</f>
        <v>0</v>
      </c>
      <c r="B429" s="171" t="s">
        <v>88</v>
      </c>
      <c r="C429" s="332"/>
      <c r="D429" s="171"/>
      <c r="E429" s="304"/>
      <c r="F429" s="252"/>
    </row>
    <row r="430" spans="1:6" hidden="1" x14ac:dyDescent="0.25">
      <c r="A430" s="219">
        <f>'инновации+добровольчество0,41'!A385</f>
        <v>0</v>
      </c>
      <c r="B430" s="171" t="s">
        <v>88</v>
      </c>
      <c r="C430" s="332"/>
      <c r="D430" s="171"/>
      <c r="E430" s="304"/>
      <c r="F430" s="252"/>
    </row>
    <row r="431" spans="1:6" hidden="1" x14ac:dyDescent="0.25">
      <c r="A431" s="219">
        <f>'инновации+добровольчество0,41'!A386</f>
        <v>0</v>
      </c>
      <c r="B431" s="171" t="s">
        <v>88</v>
      </c>
      <c r="C431" s="332"/>
      <c r="D431" s="171"/>
      <c r="E431" s="304"/>
      <c r="F431" s="252"/>
    </row>
    <row r="432" spans="1:6" hidden="1" x14ac:dyDescent="0.25">
      <c r="A432" s="219">
        <f>'инновации+добровольчество0,41'!A387</f>
        <v>0</v>
      </c>
      <c r="B432" s="171" t="s">
        <v>88</v>
      </c>
      <c r="C432" s="332"/>
      <c r="D432" s="171"/>
      <c r="E432" s="304"/>
      <c r="F432" s="252"/>
    </row>
    <row r="433" spans="1:6" hidden="1" x14ac:dyDescent="0.25">
      <c r="A433" s="219">
        <f>'инновации+добровольчество0,41'!A388</f>
        <v>0</v>
      </c>
      <c r="B433" s="171" t="s">
        <v>88</v>
      </c>
      <c r="C433" s="332"/>
      <c r="D433" s="171"/>
      <c r="E433" s="304"/>
      <c r="F433" s="252"/>
    </row>
    <row r="434" spans="1:6" hidden="1" x14ac:dyDescent="0.25">
      <c r="A434" s="219">
        <f>'инновации+добровольчество0,41'!A389</f>
        <v>0</v>
      </c>
      <c r="B434" s="171" t="s">
        <v>88</v>
      </c>
      <c r="C434" s="332"/>
      <c r="D434" s="171"/>
      <c r="E434" s="304"/>
      <c r="F434" s="252"/>
    </row>
    <row r="435" spans="1:6" hidden="1" x14ac:dyDescent="0.25">
      <c r="A435" s="219">
        <f>'инновации+добровольчество0,41'!A390</f>
        <v>0</v>
      </c>
      <c r="B435" s="171" t="s">
        <v>88</v>
      </c>
      <c r="C435" s="332"/>
      <c r="D435" s="171"/>
      <c r="E435" s="304"/>
      <c r="F435" s="252"/>
    </row>
    <row r="436" spans="1:6" hidden="1" x14ac:dyDescent="0.25">
      <c r="A436" s="219">
        <f>'инновации+добровольчество0,41'!A391</f>
        <v>0</v>
      </c>
      <c r="B436" s="171" t="s">
        <v>88</v>
      </c>
      <c r="C436" s="332"/>
      <c r="D436" s="171"/>
      <c r="E436" s="304"/>
      <c r="F436" s="252"/>
    </row>
    <row r="437" spans="1:6" hidden="1" x14ac:dyDescent="0.25">
      <c r="A437" s="219">
        <f>'инновации+добровольчество0,41'!A392</f>
        <v>0</v>
      </c>
      <c r="B437" s="171" t="s">
        <v>88</v>
      </c>
      <c r="C437" s="332"/>
      <c r="D437" s="171"/>
      <c r="E437" s="304"/>
      <c r="F437" s="252"/>
    </row>
    <row r="438" spans="1:6" hidden="1" x14ac:dyDescent="0.25">
      <c r="A438" s="219">
        <f>'инновации+добровольчество0,41'!A393</f>
        <v>0</v>
      </c>
      <c r="B438" s="171" t="s">
        <v>88</v>
      </c>
      <c r="C438" s="332"/>
      <c r="D438" s="171"/>
      <c r="E438" s="304"/>
      <c r="F438" s="252"/>
    </row>
    <row r="439" spans="1:6" hidden="1" x14ac:dyDescent="0.25">
      <c r="A439" s="219">
        <f>'инновации+добровольчество0,41'!A394</f>
        <v>0</v>
      </c>
      <c r="B439" s="171" t="s">
        <v>88</v>
      </c>
      <c r="C439" s="332"/>
      <c r="D439" s="171"/>
      <c r="E439" s="304"/>
      <c r="F439" s="252"/>
    </row>
    <row r="440" spans="1:6" hidden="1" x14ac:dyDescent="0.25">
      <c r="A440" s="219">
        <f>'инновации+добровольчество0,41'!A395</f>
        <v>0</v>
      </c>
      <c r="B440" s="171" t="s">
        <v>88</v>
      </c>
      <c r="C440" s="332"/>
      <c r="D440" s="171"/>
      <c r="E440" s="304"/>
      <c r="F440" s="252"/>
    </row>
    <row r="441" spans="1:6" hidden="1" x14ac:dyDescent="0.25">
      <c r="A441" s="219">
        <f>'инновации+добровольчество0,41'!A396</f>
        <v>0</v>
      </c>
      <c r="B441" s="171" t="s">
        <v>88</v>
      </c>
      <c r="C441" s="332"/>
      <c r="D441" s="171"/>
      <c r="E441" s="304"/>
      <c r="F441" s="252"/>
    </row>
    <row r="442" spans="1:6" hidden="1" x14ac:dyDescent="0.25">
      <c r="A442" s="219">
        <f>'инновации+добровольчество0,41'!A397</f>
        <v>0</v>
      </c>
      <c r="B442" s="171" t="s">
        <v>88</v>
      </c>
      <c r="C442" s="332"/>
      <c r="D442" s="171"/>
      <c r="E442" s="304"/>
      <c r="F442" s="252"/>
    </row>
    <row r="443" spans="1:6" hidden="1" x14ac:dyDescent="0.25">
      <c r="A443" s="219">
        <f>'инновации+добровольчество0,41'!A398</f>
        <v>0</v>
      </c>
      <c r="B443" s="171" t="s">
        <v>88</v>
      </c>
      <c r="C443" s="332"/>
      <c r="D443" s="171"/>
      <c r="E443" s="304"/>
      <c r="F443" s="252"/>
    </row>
    <row r="444" spans="1:6" hidden="1" x14ac:dyDescent="0.25">
      <c r="A444" s="219">
        <f>'инновации+добровольчество0,41'!A399</f>
        <v>0</v>
      </c>
      <c r="B444" s="171" t="s">
        <v>88</v>
      </c>
      <c r="C444" s="332"/>
      <c r="D444" s="171"/>
      <c r="E444" s="304"/>
      <c r="F444" s="252"/>
    </row>
    <row r="445" spans="1:6" hidden="1" x14ac:dyDescent="0.25">
      <c r="A445" s="219">
        <f>'инновации+добровольчество0,41'!A400</f>
        <v>0</v>
      </c>
      <c r="B445" s="171" t="s">
        <v>88</v>
      </c>
      <c r="C445" s="332"/>
      <c r="D445" s="171"/>
      <c r="E445" s="304"/>
      <c r="F445" s="252"/>
    </row>
    <row r="446" spans="1:6" hidden="1" x14ac:dyDescent="0.25">
      <c r="A446" s="219">
        <f>'инновации+добровольчество0,41'!A401</f>
        <v>0</v>
      </c>
      <c r="B446" s="171" t="s">
        <v>88</v>
      </c>
      <c r="C446" s="332"/>
      <c r="D446" s="171"/>
      <c r="E446" s="304"/>
      <c r="F446" s="252"/>
    </row>
    <row r="447" spans="1:6" hidden="1" x14ac:dyDescent="0.25">
      <c r="A447" s="219">
        <f>'инновации+добровольчество0,41'!A402</f>
        <v>0</v>
      </c>
      <c r="B447" s="171" t="s">
        <v>88</v>
      </c>
      <c r="C447" s="332"/>
      <c r="D447" s="171"/>
      <c r="E447" s="304"/>
      <c r="F447" s="252"/>
    </row>
    <row r="448" spans="1:6" hidden="1" x14ac:dyDescent="0.25">
      <c r="A448" s="219">
        <f>'инновации+добровольчество0,41'!A403</f>
        <v>0</v>
      </c>
      <c r="B448" s="171" t="s">
        <v>88</v>
      </c>
      <c r="C448" s="332"/>
      <c r="D448" s="171"/>
      <c r="E448" s="304"/>
      <c r="F448" s="252"/>
    </row>
    <row r="449" spans="1:6" hidden="1" x14ac:dyDescent="0.25">
      <c r="A449" s="219">
        <f>'инновации+добровольчество0,41'!A404</f>
        <v>0</v>
      </c>
      <c r="B449" s="171" t="s">
        <v>88</v>
      </c>
      <c r="C449" s="332"/>
      <c r="D449" s="171"/>
      <c r="E449" s="304"/>
      <c r="F449" s="252"/>
    </row>
    <row r="450" spans="1:6" hidden="1" x14ac:dyDescent="0.25">
      <c r="A450" s="219">
        <f>'инновации+добровольчество0,41'!A405</f>
        <v>0</v>
      </c>
      <c r="B450" s="171" t="s">
        <v>88</v>
      </c>
      <c r="C450" s="332"/>
      <c r="D450" s="171"/>
      <c r="E450" s="304"/>
      <c r="F450" s="252"/>
    </row>
    <row r="451" spans="1:6" hidden="1" x14ac:dyDescent="0.25">
      <c r="A451" s="219">
        <f>'инновации+добровольчество0,41'!A406</f>
        <v>0</v>
      </c>
      <c r="B451" s="171" t="s">
        <v>88</v>
      </c>
      <c r="C451" s="332"/>
      <c r="D451" s="171"/>
      <c r="E451" s="304"/>
      <c r="F451" s="252"/>
    </row>
    <row r="452" spans="1:6" hidden="1" x14ac:dyDescent="0.25">
      <c r="A452" s="219">
        <f>'инновации+добровольчество0,41'!A407</f>
        <v>0</v>
      </c>
      <c r="B452" s="171" t="s">
        <v>88</v>
      </c>
      <c r="C452" s="332"/>
      <c r="D452" s="171"/>
      <c r="E452" s="304"/>
      <c r="F452" s="252"/>
    </row>
    <row r="453" spans="1:6" hidden="1" x14ac:dyDescent="0.25">
      <c r="A453" s="219">
        <f>'инновации+добровольчество0,41'!A408</f>
        <v>0</v>
      </c>
      <c r="B453" s="171" t="s">
        <v>88</v>
      </c>
      <c r="C453" s="332"/>
      <c r="D453" s="171"/>
      <c r="E453" s="304"/>
      <c r="F453" s="252"/>
    </row>
    <row r="454" spans="1:6" hidden="1" x14ac:dyDescent="0.25">
      <c r="A454" s="219">
        <f>'инновации+добровольчество0,41'!A409</f>
        <v>0</v>
      </c>
      <c r="B454" s="171" t="s">
        <v>88</v>
      </c>
      <c r="C454" s="332"/>
      <c r="D454" s="171"/>
      <c r="E454" s="304"/>
      <c r="F454" s="252"/>
    </row>
    <row r="455" spans="1:6" hidden="1" x14ac:dyDescent="0.25">
      <c r="A455" s="219">
        <f>'инновации+добровольчество0,41'!A410</f>
        <v>0</v>
      </c>
      <c r="B455" s="171" t="s">
        <v>88</v>
      </c>
      <c r="C455" s="332"/>
      <c r="D455" s="171"/>
      <c r="E455" s="304"/>
      <c r="F455" s="252"/>
    </row>
    <row r="456" spans="1:6" hidden="1" x14ac:dyDescent="0.25">
      <c r="A456" s="219">
        <f>'инновации+добровольчество0,41'!A411</f>
        <v>0</v>
      </c>
      <c r="B456" s="171" t="s">
        <v>88</v>
      </c>
      <c r="C456" s="332"/>
      <c r="D456" s="171"/>
      <c r="E456" s="304"/>
      <c r="F456" s="252"/>
    </row>
    <row r="457" spans="1:6" hidden="1" x14ac:dyDescent="0.25">
      <c r="A457" s="219">
        <f>'инновации+добровольчество0,41'!A412</f>
        <v>0</v>
      </c>
      <c r="B457" s="171" t="s">
        <v>88</v>
      </c>
      <c r="C457" s="332"/>
      <c r="D457" s="171"/>
      <c r="E457" s="304"/>
      <c r="F457" s="252"/>
    </row>
    <row r="458" spans="1:6" hidden="1" x14ac:dyDescent="0.25">
      <c r="A458" s="219">
        <f>'инновации+добровольчество0,41'!A413</f>
        <v>0</v>
      </c>
      <c r="B458" s="171" t="s">
        <v>88</v>
      </c>
      <c r="C458" s="332"/>
      <c r="D458" s="171"/>
      <c r="E458" s="304"/>
      <c r="F458" s="252"/>
    </row>
    <row r="459" spans="1:6" hidden="1" x14ac:dyDescent="0.25">
      <c r="A459" s="219">
        <f>'инновации+добровольчество0,41'!A414</f>
        <v>0</v>
      </c>
      <c r="B459" s="171" t="s">
        <v>88</v>
      </c>
      <c r="C459" s="332"/>
      <c r="D459" s="171"/>
      <c r="E459" s="304"/>
      <c r="F459" s="252"/>
    </row>
    <row r="460" spans="1:6" hidden="1" x14ac:dyDescent="0.25">
      <c r="A460" s="219">
        <f>'инновации+добровольчество0,41'!A415</f>
        <v>0</v>
      </c>
      <c r="B460" s="171" t="s">
        <v>88</v>
      </c>
      <c r="C460" s="332"/>
      <c r="D460" s="171"/>
      <c r="E460" s="304"/>
      <c r="F460" s="252"/>
    </row>
    <row r="461" spans="1:6" hidden="1" x14ac:dyDescent="0.25">
      <c r="A461" s="219">
        <f>'инновации+добровольчество0,41'!A416</f>
        <v>0</v>
      </c>
      <c r="B461" s="171" t="s">
        <v>88</v>
      </c>
      <c r="C461" s="332"/>
      <c r="D461" s="171"/>
      <c r="E461" s="304"/>
      <c r="F461" s="252"/>
    </row>
    <row r="462" spans="1:6" hidden="1" x14ac:dyDescent="0.25">
      <c r="A462" s="219">
        <f>'инновации+добровольчество0,41'!A417</f>
        <v>0</v>
      </c>
      <c r="B462" s="171" t="s">
        <v>88</v>
      </c>
      <c r="C462" s="332"/>
      <c r="D462" s="171"/>
      <c r="E462" s="304"/>
      <c r="F462" s="252"/>
    </row>
    <row r="463" spans="1:6" hidden="1" x14ac:dyDescent="0.25">
      <c r="A463" s="219">
        <f>'инновации+добровольчество0,41'!A418</f>
        <v>0</v>
      </c>
      <c r="B463" s="171" t="s">
        <v>88</v>
      </c>
      <c r="C463" s="332"/>
      <c r="D463" s="171"/>
      <c r="E463" s="304"/>
      <c r="F463" s="252"/>
    </row>
    <row r="464" spans="1:6" hidden="1" x14ac:dyDescent="0.25">
      <c r="A464" s="219">
        <f>'инновации+добровольчество0,41'!A419</f>
        <v>0</v>
      </c>
      <c r="B464" s="171" t="s">
        <v>88</v>
      </c>
      <c r="C464" s="332"/>
      <c r="D464" s="171"/>
      <c r="E464" s="304"/>
      <c r="F464" s="252"/>
    </row>
    <row r="465" spans="1:6" hidden="1" x14ac:dyDescent="0.25">
      <c r="A465" s="219">
        <f>'инновации+добровольчество0,41'!A420</f>
        <v>0</v>
      </c>
      <c r="B465" s="171" t="s">
        <v>88</v>
      </c>
      <c r="C465" s="332"/>
      <c r="D465" s="171"/>
      <c r="E465" s="304"/>
      <c r="F465" s="252"/>
    </row>
    <row r="466" spans="1:6" hidden="1" x14ac:dyDescent="0.25">
      <c r="A466" s="219">
        <f>'инновации+добровольчество0,41'!A421</f>
        <v>0</v>
      </c>
      <c r="B466" s="171" t="s">
        <v>88</v>
      </c>
      <c r="C466" s="332"/>
      <c r="D466" s="171"/>
      <c r="E466" s="304"/>
      <c r="F466" s="252"/>
    </row>
    <row r="467" spans="1:6" hidden="1" x14ac:dyDescent="0.25">
      <c r="A467" s="219">
        <f>'инновации+добровольчество0,41'!A422</f>
        <v>0</v>
      </c>
      <c r="B467" s="171" t="s">
        <v>88</v>
      </c>
      <c r="C467" s="332"/>
      <c r="D467" s="171"/>
      <c r="E467" s="304"/>
      <c r="F467" s="252"/>
    </row>
    <row r="468" spans="1:6" hidden="1" x14ac:dyDescent="0.25">
      <c r="A468" s="219">
        <f>'инновации+добровольчество0,41'!A423</f>
        <v>0</v>
      </c>
      <c r="B468" s="171" t="s">
        <v>88</v>
      </c>
      <c r="C468" s="332"/>
      <c r="D468" s="171"/>
      <c r="E468" s="304"/>
      <c r="F468" s="252"/>
    </row>
    <row r="469" spans="1:6" hidden="1" x14ac:dyDescent="0.25">
      <c r="A469" s="219">
        <f>'инновации+добровольчество0,41'!A424</f>
        <v>0</v>
      </c>
      <c r="B469" s="171" t="s">
        <v>88</v>
      </c>
      <c r="C469" s="332"/>
      <c r="D469" s="171"/>
      <c r="E469" s="304"/>
      <c r="F469" s="252"/>
    </row>
    <row r="470" spans="1:6" hidden="1" x14ac:dyDescent="0.25">
      <c r="A470" s="219">
        <f>'инновации+добровольчество0,41'!A425</f>
        <v>0</v>
      </c>
      <c r="B470" s="171" t="s">
        <v>88</v>
      </c>
      <c r="C470" s="330"/>
      <c r="D470" s="171"/>
      <c r="E470" s="304"/>
      <c r="F470" s="252"/>
    </row>
    <row r="471" spans="1:6" hidden="1" x14ac:dyDescent="0.25">
      <c r="A471" s="219">
        <f>'инновации+добровольчество0,41'!A426</f>
        <v>0</v>
      </c>
      <c r="B471" s="171" t="s">
        <v>88</v>
      </c>
      <c r="C471" s="330"/>
      <c r="D471" s="171"/>
      <c r="E471" s="304"/>
      <c r="F471" s="252"/>
    </row>
    <row r="472" spans="1:6" hidden="1" x14ac:dyDescent="0.25">
      <c r="A472" s="219">
        <f>'инновации+добровольчество0,41'!A427</f>
        <v>0</v>
      </c>
      <c r="B472" s="171" t="s">
        <v>88</v>
      </c>
      <c r="C472" s="330"/>
      <c r="D472" s="171"/>
      <c r="E472" s="304"/>
      <c r="F472" s="252"/>
    </row>
    <row r="473" spans="1:6" hidden="1" x14ac:dyDescent="0.25">
      <c r="A473" s="219">
        <f>'инновации+добровольчество0,41'!A428</f>
        <v>0</v>
      </c>
      <c r="B473" s="171" t="s">
        <v>88</v>
      </c>
      <c r="C473" s="330"/>
      <c r="D473" s="171"/>
      <c r="E473" s="304"/>
      <c r="F473" s="252"/>
    </row>
    <row r="474" spans="1:6" hidden="1" x14ac:dyDescent="0.25">
      <c r="A474" s="219">
        <f>'инновации+добровольчество0,41'!A429</f>
        <v>0</v>
      </c>
      <c r="B474" s="171" t="s">
        <v>88</v>
      </c>
      <c r="C474" s="330"/>
      <c r="D474" s="171"/>
      <c r="E474" s="304"/>
      <c r="F474" s="252"/>
    </row>
    <row r="475" spans="1:6" hidden="1" x14ac:dyDescent="0.25">
      <c r="A475" s="219">
        <f>'инновации+добровольчество0,41'!A430</f>
        <v>0</v>
      </c>
      <c r="B475" s="171" t="s">
        <v>88</v>
      </c>
      <c r="C475" s="330"/>
      <c r="D475" s="171"/>
      <c r="E475" s="304"/>
      <c r="F475" s="252"/>
    </row>
    <row r="476" spans="1:6" hidden="1" x14ac:dyDescent="0.25">
      <c r="A476" s="219">
        <f>'инновации+добровольчество0,41'!A431</f>
        <v>0</v>
      </c>
      <c r="B476" s="171" t="s">
        <v>88</v>
      </c>
      <c r="C476" s="330"/>
      <c r="D476" s="171"/>
      <c r="E476" s="304"/>
      <c r="F476" s="252"/>
    </row>
    <row r="477" spans="1:6" hidden="1" x14ac:dyDescent="0.25">
      <c r="A477" s="219">
        <f>'инновации+добровольчество0,41'!A432</f>
        <v>0</v>
      </c>
      <c r="B477" s="171" t="s">
        <v>88</v>
      </c>
      <c r="C477" s="330"/>
      <c r="D477" s="171"/>
      <c r="E477" s="304"/>
      <c r="F477" s="252"/>
    </row>
    <row r="478" spans="1:6" hidden="1" x14ac:dyDescent="0.25">
      <c r="A478" s="219">
        <f>'инновации+добровольчество0,41'!A433</f>
        <v>0</v>
      </c>
      <c r="B478" s="171" t="s">
        <v>88</v>
      </c>
      <c r="C478" s="330"/>
      <c r="D478" s="171"/>
      <c r="E478" s="304"/>
      <c r="F478" s="252"/>
    </row>
    <row r="479" spans="1:6" hidden="1" x14ac:dyDescent="0.25">
      <c r="A479" s="219">
        <f>'инновации+добровольчество0,41'!A434</f>
        <v>0</v>
      </c>
      <c r="B479" s="171" t="s">
        <v>88</v>
      </c>
      <c r="C479" s="330"/>
      <c r="D479" s="171"/>
      <c r="E479" s="304"/>
      <c r="F479" s="252"/>
    </row>
    <row r="480" spans="1:6" hidden="1" x14ac:dyDescent="0.25">
      <c r="A480" s="219">
        <f>'инновации+добровольчество0,41'!A435</f>
        <v>0</v>
      </c>
      <c r="B480" s="171" t="s">
        <v>88</v>
      </c>
      <c r="C480" s="330"/>
      <c r="D480" s="171"/>
      <c r="E480" s="304"/>
      <c r="F480" s="252"/>
    </row>
    <row r="481" spans="1:6" hidden="1" x14ac:dyDescent="0.25">
      <c r="A481" s="219">
        <f>'инновации+добровольчество0,41'!A436</f>
        <v>0</v>
      </c>
      <c r="B481" s="171" t="s">
        <v>88</v>
      </c>
      <c r="C481" s="330"/>
      <c r="D481" s="171"/>
      <c r="E481" s="304"/>
      <c r="F481" s="252"/>
    </row>
    <row r="482" spans="1:6" hidden="1" x14ac:dyDescent="0.25">
      <c r="A482" s="219">
        <f>'инновации+добровольчество0,41'!A437</f>
        <v>0</v>
      </c>
      <c r="B482" s="171" t="s">
        <v>88</v>
      </c>
      <c r="C482" s="330"/>
      <c r="D482" s="171"/>
      <c r="E482" s="304"/>
      <c r="F482" s="252"/>
    </row>
    <row r="483" spans="1:6" ht="18.75" x14ac:dyDescent="0.25">
      <c r="A483" s="697" t="s">
        <v>31</v>
      </c>
      <c r="B483" s="735"/>
      <c r="C483" s="735"/>
      <c r="D483" s="735"/>
      <c r="E483" s="698"/>
      <c r="F483" s="283">
        <f>SUM(F238:F482)</f>
        <v>135829.60000000003</v>
      </c>
    </row>
    <row r="484" spans="1:6" x14ac:dyDescent="0.25">
      <c r="E484" s="170"/>
    </row>
  </sheetData>
  <mergeCells count="15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71:B171"/>
    <mergeCell ref="A174:B174"/>
    <mergeCell ref="A483:E483"/>
    <mergeCell ref="B3:G3"/>
    <mergeCell ref="E53:E54"/>
    <mergeCell ref="F53:F54"/>
    <mergeCell ref="A55:B55"/>
    <mergeCell ref="A51:F51"/>
    <mergeCell ref="A53:B54"/>
    <mergeCell ref="D53:D54"/>
    <mergeCell ref="G53:G54"/>
    <mergeCell ref="A233:F233"/>
    <mergeCell ref="A234:F234"/>
    <mergeCell ref="A235:A236"/>
    <mergeCell ref="B235:B236"/>
    <mergeCell ref="D235:D236"/>
    <mergeCell ref="E235:E236"/>
    <mergeCell ref="F235:F236"/>
    <mergeCell ref="A193:F193"/>
    <mergeCell ref="A170:B170"/>
    <mergeCell ref="A35:H35"/>
    <mergeCell ref="A36:A38"/>
    <mergeCell ref="A172:B172"/>
    <mergeCell ref="A173:B173"/>
    <mergeCell ref="A232:E232"/>
    <mergeCell ref="A196:A197"/>
    <mergeCell ref="B196:B197"/>
    <mergeCell ref="D196:D197"/>
    <mergeCell ref="E196:E197"/>
    <mergeCell ref="F196:F197"/>
    <mergeCell ref="A185:F185"/>
    <mergeCell ref="A186:F186"/>
    <mergeCell ref="A188:A189"/>
    <mergeCell ref="B188:B189"/>
    <mergeCell ref="D188:D189"/>
    <mergeCell ref="E188:E189"/>
    <mergeCell ref="F188:F189"/>
    <mergeCell ref="A194:F194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77:G178"/>
    <mergeCell ref="G188:G189"/>
    <mergeCell ref="A4:E4"/>
    <mergeCell ref="A5:E5"/>
    <mergeCell ref="A6:E6"/>
    <mergeCell ref="G22:G23"/>
    <mergeCell ref="A175:F175"/>
    <mergeCell ref="A177:A178"/>
    <mergeCell ref="B177:B178"/>
    <mergeCell ref="D177:D178"/>
    <mergeCell ref="E177:E178"/>
    <mergeCell ref="F177:F178"/>
    <mergeCell ref="A155:E155"/>
    <mergeCell ref="A165:F165"/>
    <mergeCell ref="D168:D169"/>
    <mergeCell ref="B36:C38"/>
    <mergeCell ref="D36:E36"/>
    <mergeCell ref="D37:D38"/>
    <mergeCell ref="B127:C127"/>
    <mergeCell ref="A144:F144"/>
    <mergeCell ref="A146:A147"/>
    <mergeCell ref="B146:B147"/>
    <mergeCell ref="D146:D147"/>
    <mergeCell ref="E146:E147"/>
    <mergeCell ref="H134:H135"/>
    <mergeCell ref="G134:G135"/>
    <mergeCell ref="F134:F135"/>
    <mergeCell ref="E134:E135"/>
    <mergeCell ref="D134:D135"/>
    <mergeCell ref="G168:G169"/>
    <mergeCell ref="A157:F157"/>
    <mergeCell ref="B136:C136"/>
    <mergeCell ref="A168:B169"/>
    <mergeCell ref="B133:C135"/>
    <mergeCell ref="A133:A135"/>
    <mergeCell ref="F146:F147"/>
    <mergeCell ref="A104:B104"/>
    <mergeCell ref="A107:B107"/>
    <mergeCell ref="A108:B108"/>
    <mergeCell ref="A124:A126"/>
    <mergeCell ref="B124:C126"/>
    <mergeCell ref="D124:F124"/>
    <mergeCell ref="D125:D126"/>
    <mergeCell ref="A60:B60"/>
    <mergeCell ref="B112:B114"/>
    <mergeCell ref="D112:D114"/>
    <mergeCell ref="E112:F112"/>
    <mergeCell ref="A110:F110"/>
    <mergeCell ref="E125:E126"/>
    <mergeCell ref="F125:F126"/>
    <mergeCell ref="A121:F121"/>
    <mergeCell ref="I112:I114"/>
    <mergeCell ref="B115:B116"/>
    <mergeCell ref="D115:D116"/>
    <mergeCell ref="E115:E116"/>
    <mergeCell ref="F115:F116"/>
    <mergeCell ref="G115:G116"/>
    <mergeCell ref="I115:I116"/>
    <mergeCell ref="A115:A116"/>
    <mergeCell ref="G112:G114"/>
    <mergeCell ref="F37:F38"/>
    <mergeCell ref="B39:C39"/>
    <mergeCell ref="B40:C40"/>
    <mergeCell ref="B41:C41"/>
    <mergeCell ref="E37:E38"/>
    <mergeCell ref="A100:F100"/>
    <mergeCell ref="A102:B103"/>
    <mergeCell ref="D102:D103"/>
    <mergeCell ref="E102:E103"/>
    <mergeCell ref="F102:F103"/>
    <mergeCell ref="A101:G101"/>
    <mergeCell ref="A44:B44"/>
    <mergeCell ref="A45:B45"/>
    <mergeCell ref="A46:B46"/>
    <mergeCell ref="A47:B47"/>
    <mergeCell ref="A48:B48"/>
    <mergeCell ref="A50:F50"/>
    <mergeCell ref="A58:B58"/>
    <mergeCell ref="A59:B59"/>
    <mergeCell ref="G102:G103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07" max="16383" man="1"/>
    <brk id="18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0"/>
  <sheetViews>
    <sheetView view="pageBreakPreview" workbookViewId="0">
      <selection sqref="A1:E38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66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09.06.2020 "36-ос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6"/>
    </row>
    <row r="3" spans="1:5" x14ac:dyDescent="0.25">
      <c r="A3" s="667" t="s">
        <v>130</v>
      </c>
      <c r="B3" s="667"/>
      <c r="C3" s="667"/>
      <c r="D3" s="667"/>
      <c r="E3" s="667"/>
    </row>
    <row r="4" spans="1:5" ht="12.6" customHeight="1" x14ac:dyDescent="0.25">
      <c r="A4" s="668" t="s">
        <v>154</v>
      </c>
      <c r="B4" s="668"/>
      <c r="C4" s="668"/>
      <c r="D4" s="668"/>
      <c r="E4" s="668"/>
    </row>
    <row r="5" spans="1:5" ht="45" x14ac:dyDescent="0.25">
      <c r="A5" s="133" t="s">
        <v>131</v>
      </c>
      <c r="B5" s="66" t="s">
        <v>132</v>
      </c>
      <c r="C5" s="133" t="s">
        <v>133</v>
      </c>
      <c r="D5" s="133" t="s">
        <v>134</v>
      </c>
      <c r="E5" s="133" t="s">
        <v>135</v>
      </c>
    </row>
    <row r="6" spans="1:5" x14ac:dyDescent="0.25">
      <c r="A6" s="134">
        <v>1</v>
      </c>
      <c r="B6" s="134">
        <v>2</v>
      </c>
      <c r="C6" s="134">
        <v>3</v>
      </c>
      <c r="D6" s="134">
        <v>4</v>
      </c>
      <c r="E6" s="134">
        <v>5</v>
      </c>
    </row>
    <row r="7" spans="1:5" ht="37.15" customHeight="1" x14ac:dyDescent="0.25">
      <c r="A7" s="743" t="s">
        <v>129</v>
      </c>
      <c r="B7" s="744" t="s">
        <v>158</v>
      </c>
      <c r="C7" s="669" t="s">
        <v>136</v>
      </c>
      <c r="D7" s="670"/>
      <c r="E7" s="671"/>
    </row>
    <row r="8" spans="1:5" ht="14.45" customHeight="1" x14ac:dyDescent="0.25">
      <c r="A8" s="743"/>
      <c r="B8" s="744"/>
      <c r="C8" s="672" t="s">
        <v>137</v>
      </c>
      <c r="D8" s="673"/>
      <c r="E8" s="674"/>
    </row>
    <row r="9" spans="1:5" ht="12" customHeight="1" x14ac:dyDescent="0.25">
      <c r="A9" s="743"/>
      <c r="B9" s="744"/>
      <c r="C9" s="109" t="s">
        <v>144</v>
      </c>
      <c r="D9" s="135" t="s">
        <v>138</v>
      </c>
      <c r="E9" s="236">
        <f>'таланты+инициативы0,28'!D25</f>
        <v>1.5680000000000001</v>
      </c>
    </row>
    <row r="10" spans="1:5" ht="12" customHeight="1" x14ac:dyDescent="0.25">
      <c r="A10" s="743"/>
      <c r="B10" s="744"/>
      <c r="C10" s="109" t="s">
        <v>97</v>
      </c>
      <c r="D10" s="136" t="s">
        <v>138</v>
      </c>
      <c r="E10" s="236">
        <f>'таланты+инициативы0,28'!D24</f>
        <v>0.28000000000000003</v>
      </c>
    </row>
    <row r="11" spans="1:5" ht="12" customHeight="1" x14ac:dyDescent="0.25">
      <c r="A11" s="743"/>
      <c r="B11" s="744"/>
      <c r="C11" s="660" t="s">
        <v>148</v>
      </c>
      <c r="D11" s="661"/>
      <c r="E11" s="662"/>
    </row>
    <row r="12" spans="1:5" ht="40.15" customHeight="1" x14ac:dyDescent="0.25">
      <c r="A12" s="743"/>
      <c r="B12" s="744"/>
      <c r="C12" s="121" t="s">
        <v>73</v>
      </c>
      <c r="D12" s="101" t="s">
        <v>39</v>
      </c>
      <c r="E12" s="235">
        <f>'таланты+инициативы0,28'!E48</f>
        <v>0.28000000000000003</v>
      </c>
    </row>
    <row r="13" spans="1:5" ht="24.6" customHeight="1" x14ac:dyDescent="0.25">
      <c r="A13" s="743"/>
      <c r="B13" s="744"/>
      <c r="C13" s="121" t="s">
        <v>83</v>
      </c>
      <c r="D13" s="101" t="s">
        <v>39</v>
      </c>
      <c r="E13" s="235">
        <f>'таланты+инициативы0,28'!E49</f>
        <v>0.28000000000000003</v>
      </c>
    </row>
    <row r="14" spans="1:5" ht="23.45" customHeight="1" x14ac:dyDescent="0.25">
      <c r="A14" s="743"/>
      <c r="B14" s="744"/>
      <c r="C14" s="121" t="s">
        <v>40</v>
      </c>
      <c r="D14" s="101" t="s">
        <v>39</v>
      </c>
      <c r="E14" s="235">
        <f>'таланты+инициативы0,28'!E50</f>
        <v>0.28000000000000003</v>
      </c>
    </row>
    <row r="15" spans="1:5" ht="22.9" customHeight="1" x14ac:dyDescent="0.25">
      <c r="A15" s="743"/>
      <c r="B15" s="744"/>
      <c r="C15" s="663" t="s">
        <v>149</v>
      </c>
      <c r="D15" s="664"/>
      <c r="E15" s="665"/>
    </row>
    <row r="16" spans="1:5" ht="30" customHeight="1" x14ac:dyDescent="0.25">
      <c r="A16" s="743"/>
      <c r="B16" s="744"/>
      <c r="C16" s="130" t="str">
        <f>'таланты+инициативы0,28'!A59</f>
        <v>Проезд подростков</v>
      </c>
      <c r="D16" s="95" t="str">
        <f>'таланты+инициативы0,28'!D59</f>
        <v>ед</v>
      </c>
      <c r="E16" s="99">
        <f>'таланты+инициативы0,28'!E59</f>
        <v>10</v>
      </c>
    </row>
    <row r="17" spans="1:5" ht="12" customHeight="1" x14ac:dyDescent="0.25">
      <c r="A17" s="743"/>
      <c r="B17" s="744"/>
      <c r="C17" s="130" t="str">
        <f>'таланты+инициативы0,28'!A60</f>
        <v>Суточные подростки</v>
      </c>
      <c r="D17" s="95" t="str">
        <f>'таланты+инициативы0,28'!D60</f>
        <v>сут</v>
      </c>
      <c r="E17" s="99">
        <f>'таланты+инициативы0,28'!E60</f>
        <v>40</v>
      </c>
    </row>
    <row r="18" spans="1:5" ht="12" customHeight="1" x14ac:dyDescent="0.25">
      <c r="A18" s="743"/>
      <c r="B18" s="744"/>
      <c r="C18" s="130" t="str">
        <f>'таланты+инициативы0,28'!A61</f>
        <v>Проживание подростки</v>
      </c>
      <c r="D18" s="95" t="str">
        <f>'таланты+инициативы0,28'!D61</f>
        <v>сут</v>
      </c>
      <c r="E18" s="99">
        <f>'таланты+инициативы0,28'!E61</f>
        <v>20</v>
      </c>
    </row>
    <row r="19" spans="1:5" ht="12" customHeight="1" x14ac:dyDescent="0.25">
      <c r="A19" s="743"/>
      <c r="B19" s="744"/>
      <c r="C19" s="130" t="str">
        <f>'таланты+инициативы0,28'!A63</f>
        <v>Проезд</v>
      </c>
      <c r="D19" s="95" t="str">
        <f>'таланты+инициативы0,28'!D63</f>
        <v>ед</v>
      </c>
      <c r="E19" s="99">
        <f>'таланты+инициативы0,28'!E63</f>
        <v>10</v>
      </c>
    </row>
    <row r="20" spans="1:5" ht="12" customHeight="1" x14ac:dyDescent="0.25">
      <c r="A20" s="743"/>
      <c r="B20" s="744"/>
      <c r="C20" s="130" t="str">
        <f>'таланты+инициативы0,28'!A64</f>
        <v>Суточные</v>
      </c>
      <c r="D20" s="95" t="str">
        <f>'таланты+инициативы0,28'!D64</f>
        <v>сут</v>
      </c>
      <c r="E20" s="99">
        <f>'таланты+инициативы0,28'!E64</f>
        <v>20</v>
      </c>
    </row>
    <row r="21" spans="1:5" ht="12" customHeight="1" x14ac:dyDescent="0.25">
      <c r="A21" s="743"/>
      <c r="B21" s="744"/>
      <c r="C21" s="130" t="str">
        <f>'таланты+инициативы0,28'!A65</f>
        <v>Проживание</v>
      </c>
      <c r="D21" s="95" t="str">
        <f>'таланты+инициативы0,28'!D65</f>
        <v>сут</v>
      </c>
      <c r="E21" s="99">
        <f>'таланты+инициативы0,28'!E65</f>
        <v>10</v>
      </c>
    </row>
    <row r="22" spans="1:5" ht="12" customHeight="1" x14ac:dyDescent="0.25">
      <c r="A22" s="743"/>
      <c r="B22" s="744"/>
      <c r="C22" s="130" t="str">
        <f>'таланты+инициативы0,28'!A67</f>
        <v>Проезд</v>
      </c>
      <c r="D22" s="95" t="str">
        <f>'таланты+инициативы0,28'!D67</f>
        <v>ед</v>
      </c>
      <c r="E22" s="99">
        <f>'таланты+инициативы0,28'!E67</f>
        <v>8</v>
      </c>
    </row>
    <row r="23" spans="1:5" ht="12" customHeight="1" x14ac:dyDescent="0.25">
      <c r="A23" s="743"/>
      <c r="B23" s="744"/>
      <c r="C23" s="130" t="str">
        <f>'таланты+инициативы0,28'!A68</f>
        <v>Суточные</v>
      </c>
      <c r="D23" s="95" t="str">
        <f>'таланты+инициативы0,28'!D68</f>
        <v>сут</v>
      </c>
      <c r="E23" s="99">
        <f>'таланты+инициативы0,28'!E68</f>
        <v>16</v>
      </c>
    </row>
    <row r="24" spans="1:5" ht="12" customHeight="1" x14ac:dyDescent="0.25">
      <c r="A24" s="743"/>
      <c r="B24" s="744"/>
      <c r="C24" s="130" t="str">
        <f>'таланты+инициативы0,28'!A69</f>
        <v>Проживание</v>
      </c>
      <c r="D24" s="95" t="str">
        <f>'таланты+инициативы0,28'!D69</f>
        <v>сут</v>
      </c>
      <c r="E24" s="99">
        <f>'таланты+инициативы0,28'!E69</f>
        <v>8</v>
      </c>
    </row>
    <row r="25" spans="1:5" ht="12" customHeight="1" x14ac:dyDescent="0.25">
      <c r="A25" s="743"/>
      <c r="B25" s="744"/>
      <c r="C25" s="130" t="str">
        <f>'таланты+инициативы0,28'!A70</f>
        <v>Участие социально ориентированной молодежи Северо-Енисейского района в форуме "Доброфорум 2020" (г. Красноярск)</v>
      </c>
      <c r="D25" s="95">
        <f>'таланты+инициативы0,28'!D70</f>
        <v>0</v>
      </c>
      <c r="E25" s="99">
        <f>'таланты+инициативы0,28'!E70</f>
        <v>0</v>
      </c>
    </row>
    <row r="26" spans="1:5" ht="12" customHeight="1" x14ac:dyDescent="0.25">
      <c r="A26" s="743"/>
      <c r="B26" s="744"/>
      <c r="C26" s="130" t="str">
        <f>'таланты+инициативы0,28'!A72</f>
        <v>Суточные</v>
      </c>
      <c r="D26" s="95" t="str">
        <f>'таланты+инициативы0,28'!D71</f>
        <v>ед</v>
      </c>
      <c r="E26" s="99">
        <f>'таланты+инициативы0,28'!E72</f>
        <v>6</v>
      </c>
    </row>
    <row r="27" spans="1:5" ht="12" customHeight="1" x14ac:dyDescent="0.25">
      <c r="A27" s="743"/>
      <c r="B27" s="744"/>
      <c r="C27" s="130" t="str">
        <f>'таланты+инициативы0,28'!A73</f>
        <v>Проживание</v>
      </c>
      <c r="D27" s="95" t="str">
        <f>'таланты+инициативы0,28'!D72</f>
        <v>сут</v>
      </c>
      <c r="E27" s="99">
        <f>'таланты+инициативы0,28'!E73</f>
        <v>6</v>
      </c>
    </row>
    <row r="28" spans="1:5" ht="12" customHeight="1" x14ac:dyDescent="0.25">
      <c r="A28" s="743"/>
      <c r="B28" s="744"/>
      <c r="C28" s="130" t="str">
        <f>'таланты+инициативы0,28'!A74</f>
        <v>Расходные материалы к мероприятиям</v>
      </c>
      <c r="D28" s="95" t="str">
        <f>'таланты+инициативы0,28'!D73</f>
        <v>сут</v>
      </c>
      <c r="E28" s="99">
        <f>'таланты+инициативы0,28'!E74</f>
        <v>85</v>
      </c>
    </row>
    <row r="29" spans="1:5" ht="12" hidden="1" customHeight="1" x14ac:dyDescent="0.25">
      <c r="A29" s="743"/>
      <c r="B29" s="744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743"/>
      <c r="B30" s="744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743"/>
      <c r="B31" s="744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743"/>
      <c r="B32" s="744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743"/>
      <c r="B33" s="744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743"/>
      <c r="B34" s="744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743"/>
      <c r="B35" s="744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743"/>
      <c r="B36" s="744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743"/>
      <c r="B37" s="744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743"/>
      <c r="B38" s="744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743"/>
      <c r="B39" s="744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743"/>
      <c r="B40" s="744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743"/>
      <c r="B41" s="744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743"/>
      <c r="B42" s="744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743"/>
      <c r="B43" s="744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743"/>
      <c r="B44" s="744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743"/>
      <c r="B45" s="744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743"/>
      <c r="B46" s="744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743"/>
      <c r="B47" s="744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743"/>
      <c r="B48" s="744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743"/>
      <c r="B49" s="744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743"/>
      <c r="B50" s="744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743"/>
      <c r="B51" s="744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743"/>
      <c r="B52" s="744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743"/>
      <c r="B53" s="744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743"/>
      <c r="B54" s="744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743"/>
      <c r="B55" s="744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743"/>
      <c r="B56" s="744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743"/>
      <c r="B57" s="744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743"/>
      <c r="B58" s="744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743"/>
      <c r="B59" s="744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743"/>
      <c r="B60" s="744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743"/>
      <c r="B61" s="744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743"/>
      <c r="B62" s="744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743"/>
      <c r="B63" s="744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743"/>
      <c r="B64" s="744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743"/>
      <c r="B65" s="744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743"/>
      <c r="B66" s="744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743"/>
      <c r="B67" s="744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743"/>
      <c r="B68" s="744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743"/>
      <c r="B69" s="744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743"/>
      <c r="B70" s="744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743"/>
      <c r="B71" s="744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743"/>
      <c r="B72" s="744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743"/>
      <c r="B73" s="744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743"/>
      <c r="B74" s="744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743"/>
      <c r="B75" s="744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743"/>
      <c r="B76" s="744"/>
      <c r="C76" s="679" t="s">
        <v>139</v>
      </c>
      <c r="D76" s="680"/>
      <c r="E76" s="681"/>
    </row>
    <row r="77" spans="1:5" ht="12" customHeight="1" x14ac:dyDescent="0.25">
      <c r="A77" s="743"/>
      <c r="B77" s="744"/>
      <c r="C77" s="679" t="s">
        <v>140</v>
      </c>
      <c r="D77" s="680"/>
      <c r="E77" s="681"/>
    </row>
    <row r="78" spans="1:5" ht="12" customHeight="1" x14ac:dyDescent="0.25">
      <c r="A78" s="743"/>
      <c r="B78" s="744"/>
      <c r="C78" s="137" t="str">
        <f>'натур показатели патриотика'!C52</f>
        <v>Теплоэнергия</v>
      </c>
      <c r="D78" s="138" t="str">
        <f>'натур показатели патриотика'!D52</f>
        <v>Гкал</v>
      </c>
      <c r="E78" s="139">
        <f>'таланты+инициативы0,28'!D117</f>
        <v>15.400000000000002</v>
      </c>
    </row>
    <row r="79" spans="1:5" ht="12" customHeight="1" x14ac:dyDescent="0.25">
      <c r="A79" s="743"/>
      <c r="B79" s="744"/>
      <c r="C79" s="137" t="str">
        <f>'натур показатели патриотика'!C53</f>
        <v xml:space="preserve">Водоснабжение </v>
      </c>
      <c r="D79" s="138" t="str">
        <f>'натур показатели патриотика'!D53</f>
        <v>м2</v>
      </c>
      <c r="E79" s="139">
        <f>'таланты+инициативы0,28'!D118</f>
        <v>29.764000000000003</v>
      </c>
    </row>
    <row r="80" spans="1:5" ht="12" customHeight="1" x14ac:dyDescent="0.25">
      <c r="A80" s="743"/>
      <c r="B80" s="744"/>
      <c r="C80" s="137" t="str">
        <f>'натур показатели патриотика'!C54</f>
        <v>Водоотведение (септик)</v>
      </c>
      <c r="D80" s="138" t="str">
        <f>'натур показатели патриотика'!D54</f>
        <v>м3</v>
      </c>
      <c r="E80" s="139">
        <f>'таланты+инициативы0,28'!D119</f>
        <v>1.6800000000000002</v>
      </c>
    </row>
    <row r="81" spans="1:5" ht="12" customHeight="1" x14ac:dyDescent="0.25">
      <c r="A81" s="743"/>
      <c r="B81" s="744"/>
      <c r="C81" s="137" t="str">
        <f>'натур показатели патриотика'!C55</f>
        <v>Электроэнергия</v>
      </c>
      <c r="D81" s="138" t="str">
        <f>'натур показатели патриотика'!D55</f>
        <v>МВт час.</v>
      </c>
      <c r="E81" s="139">
        <f>'таланты+инициативы0,28'!D120</f>
        <v>1.6800000000000002</v>
      </c>
    </row>
    <row r="82" spans="1:5" ht="12" customHeight="1" x14ac:dyDescent="0.25">
      <c r="A82" s="743"/>
      <c r="B82" s="744"/>
      <c r="C82" s="137" t="str">
        <f>'натур показатели патриотика'!C56</f>
        <v>ТКО</v>
      </c>
      <c r="D82" s="138" t="str">
        <f>'натур показатели патриотика'!D56</f>
        <v>договор</v>
      </c>
      <c r="E82" s="139">
        <f>'таланты+инициативы0,28'!D121</f>
        <v>1.0180800000000001</v>
      </c>
    </row>
    <row r="83" spans="1:5" ht="12" customHeight="1" x14ac:dyDescent="0.25">
      <c r="A83" s="743"/>
      <c r="B83" s="744"/>
      <c r="C83" s="137" t="str">
        <f>'натур показатели патриотика'!C57</f>
        <v>Электроэнергия (резерв)</v>
      </c>
      <c r="D83" s="138" t="str">
        <f>'натур показатели патриотика'!D57</f>
        <v>МВт час.</v>
      </c>
      <c r="E83" s="139">
        <f>'таланты+инициативы0,28'!D122</f>
        <v>2.0244000000000004</v>
      </c>
    </row>
    <row r="84" spans="1:5" ht="12" customHeight="1" x14ac:dyDescent="0.25">
      <c r="A84" s="743"/>
      <c r="B84" s="744"/>
      <c r="C84" s="685" t="s">
        <v>141</v>
      </c>
      <c r="D84" s="686"/>
      <c r="E84" s="687"/>
    </row>
    <row r="85" spans="1:5" ht="12" customHeight="1" x14ac:dyDescent="0.25">
      <c r="A85" s="743"/>
      <c r="B85" s="744"/>
      <c r="C85" s="255" t="str">
        <f>'таланты+инициативы0,28'!A163</f>
        <v xml:space="preserve">Мониторинг систем пожарной сигнализации  </v>
      </c>
      <c r="D85" s="138" t="s">
        <v>22</v>
      </c>
      <c r="E85" s="256">
        <f>'таланты+инициативы0,28'!D163</f>
        <v>3.3600000000000003</v>
      </c>
    </row>
    <row r="86" spans="1:5" ht="12" customHeight="1" x14ac:dyDescent="0.25">
      <c r="A86" s="743"/>
      <c r="B86" s="744"/>
      <c r="C86" s="255" t="str">
        <f>'таланты+инициативы0,28'!A164</f>
        <v xml:space="preserve">Уборка территории от снега </v>
      </c>
      <c r="D86" s="138" t="s">
        <v>22</v>
      </c>
      <c r="E86" s="256">
        <f>'таланты+инициативы0,28'!D164</f>
        <v>0.56000000000000005</v>
      </c>
    </row>
    <row r="87" spans="1:5" ht="12" customHeight="1" x14ac:dyDescent="0.25">
      <c r="A87" s="743"/>
      <c r="B87" s="744"/>
      <c r="C87" s="255" t="str">
        <f>'таланты+инициативы0,28'!A165</f>
        <v>Профилактическая дезинфекция</v>
      </c>
      <c r="D87" s="138" t="s">
        <v>22</v>
      </c>
      <c r="E87" s="256">
        <f>'таланты+инициативы0,28'!D165</f>
        <v>0.28000000000000003</v>
      </c>
    </row>
    <row r="88" spans="1:5" ht="12" customHeight="1" x14ac:dyDescent="0.25">
      <c r="A88" s="743"/>
      <c r="B88" s="744"/>
      <c r="C88" s="255" t="str">
        <f>'таланты+инициативы0,28'!A166</f>
        <v>Изготовление окна регистрации</v>
      </c>
      <c r="D88" s="138" t="s">
        <v>22</v>
      </c>
      <c r="E88" s="256">
        <f>'таланты+инициативы0,28'!D166</f>
        <v>0.28000000000000003</v>
      </c>
    </row>
    <row r="89" spans="1:5" ht="12" customHeight="1" x14ac:dyDescent="0.25">
      <c r="A89" s="743"/>
      <c r="B89" s="744"/>
      <c r="C89" s="255" t="str">
        <f>'таланты+инициативы0,28'!A167</f>
        <v>Комплексное обслуживание системы тепловодоснабжения и конструктивных элементов здания</v>
      </c>
      <c r="D89" s="138" t="s">
        <v>22</v>
      </c>
      <c r="E89" s="256">
        <f>'таланты+инициативы0,28'!D167</f>
        <v>0.28000000000000003</v>
      </c>
    </row>
    <row r="90" spans="1:5" ht="12" customHeight="1" x14ac:dyDescent="0.25">
      <c r="A90" s="743"/>
      <c r="B90" s="744"/>
      <c r="C90" s="255" t="str">
        <f>'таланты+инициативы0,28'!A168</f>
        <v>Договор осмотр технического состояния автомобиля</v>
      </c>
      <c r="D90" s="138" t="s">
        <v>22</v>
      </c>
      <c r="E90" s="256">
        <f>'таланты+инициативы0,28'!D168</f>
        <v>23.8</v>
      </c>
    </row>
    <row r="91" spans="1:5" ht="14.45" customHeight="1" x14ac:dyDescent="0.25">
      <c r="A91" s="743"/>
      <c r="B91" s="744"/>
      <c r="C91" s="255" t="str">
        <f>'таланты+инициативы0,28'!A169</f>
        <v>Техническое обслуживание систем пожарной сигнализации</v>
      </c>
      <c r="D91" s="138" t="s">
        <v>22</v>
      </c>
      <c r="E91" s="256">
        <f>'таланты+инициативы0,28'!D169</f>
        <v>3.3600000000000003</v>
      </c>
    </row>
    <row r="92" spans="1:5" ht="14.45" customHeight="1" x14ac:dyDescent="0.25">
      <c r="A92" s="743"/>
      <c r="B92" s="744"/>
      <c r="C92" s="255" t="str">
        <f>'таланты+инициативы0,28'!A170</f>
        <v>Заправка катриджей</v>
      </c>
      <c r="D92" s="138" t="s">
        <v>22</v>
      </c>
      <c r="E92" s="256">
        <f>'таланты+инициативы0,28'!D170</f>
        <v>2.8000000000000003</v>
      </c>
    </row>
    <row r="93" spans="1:5" ht="14.45" customHeight="1" x14ac:dyDescent="0.25">
      <c r="A93" s="743"/>
      <c r="B93" s="744"/>
      <c r="C93" s="255" t="str">
        <f>'таланты+инициативы0,28'!A171</f>
        <v xml:space="preserve">ремонта отмостки и крылец здания МБУ «МЦ АУРУМ». </v>
      </c>
      <c r="D93" s="138" t="s">
        <v>22</v>
      </c>
      <c r="E93" s="256">
        <f>'таланты+инициативы0,28'!D171</f>
        <v>0.28000000000000003</v>
      </c>
    </row>
    <row r="94" spans="1:5" ht="14.45" customHeight="1" x14ac:dyDescent="0.25">
      <c r="A94" s="743"/>
      <c r="B94" s="744"/>
      <c r="C94" s="255" t="str">
        <f>'таланты+инициативы0,28'!A172</f>
        <v>ремонт музыкального оборудования</v>
      </c>
      <c r="D94" s="138" t="s">
        <v>22</v>
      </c>
      <c r="E94" s="256">
        <f>'таланты+инициативы0,28'!D172</f>
        <v>0.28000000000000003</v>
      </c>
    </row>
    <row r="95" spans="1:5" ht="14.45" customHeight="1" x14ac:dyDescent="0.25">
      <c r="A95" s="743"/>
      <c r="B95" s="744"/>
      <c r="C95" s="255" t="str">
        <f>'таланты+инициативы0,28'!A173</f>
        <v>Обучение электроустановки</v>
      </c>
      <c r="D95" s="138" t="s">
        <v>22</v>
      </c>
      <c r="E95" s="256">
        <f>'таланты+инициативы0,28'!D173</f>
        <v>0.28000000000000003</v>
      </c>
    </row>
    <row r="96" spans="1:5" ht="14.45" customHeight="1" x14ac:dyDescent="0.25">
      <c r="A96" s="743"/>
      <c r="B96" s="744"/>
      <c r="C96" s="255" t="str">
        <f>'таланты+инициативы0,28'!A174</f>
        <v>обучение персонала</v>
      </c>
      <c r="D96" s="138" t="s">
        <v>22</v>
      </c>
      <c r="E96" s="256">
        <f>'таланты+инициативы0,28'!D174</f>
        <v>0.28000000000000003</v>
      </c>
    </row>
    <row r="97" spans="1:5" ht="14.45" customHeight="1" x14ac:dyDescent="0.25">
      <c r="A97" s="743"/>
      <c r="B97" s="744"/>
      <c r="C97" s="255" t="str">
        <f>'таланты+инициативы0,28'!A175</f>
        <v>Возмещение мед осмотра (112/212)</v>
      </c>
      <c r="D97" s="138" t="s">
        <v>22</v>
      </c>
      <c r="E97" s="256">
        <f>'таланты+инициативы0,28'!D175</f>
        <v>0.28000000000000003</v>
      </c>
    </row>
    <row r="98" spans="1:5" ht="21" customHeight="1" x14ac:dyDescent="0.25">
      <c r="A98" s="743"/>
      <c r="B98" s="744"/>
      <c r="C98" s="255" t="str">
        <f>'таланты+инициативы0,28'!A176</f>
        <v>Услуги СЕМИС подписка</v>
      </c>
      <c r="D98" s="138" t="s">
        <v>22</v>
      </c>
      <c r="E98" s="256">
        <f>'таланты+инициативы0,28'!D176</f>
        <v>0.28000000000000003</v>
      </c>
    </row>
    <row r="99" spans="1:5" ht="23.25" customHeight="1" x14ac:dyDescent="0.25">
      <c r="A99" s="743"/>
      <c r="B99" s="744"/>
      <c r="C99" s="255" t="str">
        <f>'таланты+инициативы0,28'!A177</f>
        <v>Изготовление полка двухуровневого для создания открытого пространства</v>
      </c>
      <c r="D99" s="138" t="s">
        <v>22</v>
      </c>
      <c r="E99" s="256">
        <f>'таланты+инициативы0,28'!D177</f>
        <v>0.28000000000000003</v>
      </c>
    </row>
    <row r="100" spans="1:5" ht="15" customHeight="1" x14ac:dyDescent="0.25">
      <c r="A100" s="743"/>
      <c r="B100" s="744"/>
      <c r="C100" s="255" t="str">
        <f>'таланты+инициативы0,28'!A178</f>
        <v>Предрейсовое медицинское обследование 200дней*85руб</v>
      </c>
      <c r="D100" s="138" t="s">
        <v>22</v>
      </c>
      <c r="E100" s="256">
        <f>'таланты+инициативы0,28'!D178</f>
        <v>0.28000000000000003</v>
      </c>
    </row>
    <row r="101" spans="1:5" ht="15" customHeight="1" x14ac:dyDescent="0.25">
      <c r="A101" s="743"/>
      <c r="B101" s="744"/>
      <c r="C101" s="255" t="str">
        <f>'таланты+инициативы0,28'!A179</f>
        <v xml:space="preserve">Услуги охраны  </v>
      </c>
      <c r="D101" s="138" t="s">
        <v>22</v>
      </c>
      <c r="E101" s="256">
        <f>'таланты+инициативы0,28'!D179</f>
        <v>0.28000000000000003</v>
      </c>
    </row>
    <row r="102" spans="1:5" ht="15" customHeight="1" x14ac:dyDescent="0.25">
      <c r="A102" s="743"/>
      <c r="B102" s="744"/>
      <c r="C102" s="255" t="str">
        <f>'таланты+инициативы0,28'!A180</f>
        <v>Обслуживание систем охранных средств сигнализации (тревожная кнопка)</v>
      </c>
      <c r="D102" s="138" t="s">
        <v>22</v>
      </c>
      <c r="E102" s="256">
        <f>'таланты+инициативы0,28'!D180</f>
        <v>0.28000000000000003</v>
      </c>
    </row>
    <row r="103" spans="1:5" ht="15" customHeight="1" x14ac:dyDescent="0.25">
      <c r="A103" s="743"/>
      <c r="B103" s="744"/>
      <c r="C103" s="255" t="str">
        <f>'таланты+инициативы0,28'!A181</f>
        <v>Изготовление декоративного камина</v>
      </c>
      <c r="D103" s="138" t="s">
        <v>22</v>
      </c>
      <c r="E103" s="256">
        <f>'таланты+инициативы0,28'!D181</f>
        <v>0.28000000000000003</v>
      </c>
    </row>
    <row r="104" spans="1:5" ht="15" customHeight="1" x14ac:dyDescent="0.25">
      <c r="A104" s="743"/>
      <c r="B104" s="744"/>
      <c r="C104" s="255" t="str">
        <f>'таланты+инициативы0,28'!A182</f>
        <v>Медосмотр при устройстве на работу</v>
      </c>
      <c r="D104" s="138" t="s">
        <v>22</v>
      </c>
      <c r="E104" s="256">
        <f>'таланты+инициативы0,28'!D182</f>
        <v>0.28000000000000003</v>
      </c>
    </row>
    <row r="105" spans="1:5" ht="15" customHeight="1" x14ac:dyDescent="0.25">
      <c r="A105" s="743"/>
      <c r="B105" s="744"/>
      <c r="C105" s="255" t="str">
        <f>'таланты+инициативы0,28'!A188</f>
        <v>Microsoft Office 2013</v>
      </c>
      <c r="D105" s="138" t="s">
        <v>22</v>
      </c>
      <c r="E105" s="256">
        <f>'таланты+инициативы0,28'!D188</f>
        <v>0.28000000000000003</v>
      </c>
    </row>
    <row r="106" spans="1:5" ht="15" customHeight="1" x14ac:dyDescent="0.25">
      <c r="A106" s="743"/>
      <c r="B106" s="744"/>
      <c r="C106" s="255">
        <f>'таланты+инициативы0,28'!A193</f>
        <v>0</v>
      </c>
      <c r="D106" s="138" t="s">
        <v>22</v>
      </c>
      <c r="E106" s="256">
        <f>'таланты+инициативы0,28'!D193</f>
        <v>0.28000000000000003</v>
      </c>
    </row>
    <row r="107" spans="1:5" ht="15" hidden="1" customHeight="1" x14ac:dyDescent="0.25">
      <c r="A107" s="743"/>
      <c r="B107" s="744"/>
      <c r="C107" s="255" t="e">
        <f>'таланты+инициативы0,28'!#REF!</f>
        <v>#REF!</v>
      </c>
      <c r="D107" s="138" t="s">
        <v>22</v>
      </c>
      <c r="E107" s="256" t="e">
        <f>'таланты+инициативы0,28'!#REF!</f>
        <v>#REF!</v>
      </c>
    </row>
    <row r="108" spans="1:5" ht="15" hidden="1" customHeight="1" x14ac:dyDescent="0.25">
      <c r="A108" s="743"/>
      <c r="B108" s="744"/>
      <c r="C108" s="255" t="e">
        <f>'таланты+инициативы0,28'!#REF!</f>
        <v>#REF!</v>
      </c>
      <c r="D108" s="138" t="s">
        <v>22</v>
      </c>
      <c r="E108" s="256" t="e">
        <f>'таланты+инициативы0,28'!#REF!</f>
        <v>#REF!</v>
      </c>
    </row>
    <row r="109" spans="1:5" ht="15" hidden="1" customHeight="1" x14ac:dyDescent="0.25">
      <c r="A109" s="743"/>
      <c r="B109" s="744"/>
      <c r="C109" s="255" t="e">
        <f>'таланты+инициативы0,28'!#REF!</f>
        <v>#REF!</v>
      </c>
      <c r="D109" s="138" t="s">
        <v>22</v>
      </c>
      <c r="E109" s="256" t="e">
        <f>'таланты+инициативы0,28'!#REF!</f>
        <v>#REF!</v>
      </c>
    </row>
    <row r="110" spans="1:5" ht="15" hidden="1" customHeight="1" x14ac:dyDescent="0.25">
      <c r="A110" s="743"/>
      <c r="B110" s="744"/>
      <c r="C110" s="255" t="e">
        <f>'таланты+инициативы0,28'!#REF!</f>
        <v>#REF!</v>
      </c>
      <c r="D110" s="138" t="s">
        <v>22</v>
      </c>
      <c r="E110" s="256" t="e">
        <f>'таланты+инициативы0,28'!#REF!</f>
        <v>#REF!</v>
      </c>
    </row>
    <row r="111" spans="1:5" ht="15" hidden="1" customHeight="1" x14ac:dyDescent="0.25">
      <c r="A111" s="743"/>
      <c r="B111" s="744"/>
      <c r="C111" s="255" t="e">
        <f>'таланты+инициативы0,28'!#REF!</f>
        <v>#REF!</v>
      </c>
      <c r="D111" s="138" t="s">
        <v>22</v>
      </c>
      <c r="E111" s="256" t="e">
        <f>'таланты+инициативы0,28'!#REF!</f>
        <v>#REF!</v>
      </c>
    </row>
    <row r="112" spans="1:5" ht="15" hidden="1" customHeight="1" x14ac:dyDescent="0.25">
      <c r="A112" s="743"/>
      <c r="B112" s="744"/>
      <c r="C112" s="255" t="e">
        <f>'таланты+инициативы0,28'!#REF!</f>
        <v>#REF!</v>
      </c>
      <c r="D112" s="138" t="s">
        <v>22</v>
      </c>
      <c r="E112" s="256" t="e">
        <f>'таланты+инициативы0,28'!#REF!</f>
        <v>#REF!</v>
      </c>
    </row>
    <row r="113" spans="1:5" ht="15" hidden="1" customHeight="1" x14ac:dyDescent="0.25">
      <c r="A113" s="743"/>
      <c r="B113" s="744"/>
      <c r="C113" s="255" t="e">
        <f>'таланты+инициативы0,28'!#REF!</f>
        <v>#REF!</v>
      </c>
      <c r="D113" s="138" t="s">
        <v>22</v>
      </c>
      <c r="E113" s="256" t="e">
        <f>'таланты+инициативы0,28'!#REF!</f>
        <v>#REF!</v>
      </c>
    </row>
    <row r="114" spans="1:5" ht="15" hidden="1" customHeight="1" x14ac:dyDescent="0.25">
      <c r="A114" s="743"/>
      <c r="B114" s="744"/>
      <c r="C114" s="255" t="e">
        <f>'таланты+инициативы0,28'!#REF!</f>
        <v>#REF!</v>
      </c>
      <c r="D114" s="138" t="s">
        <v>22</v>
      </c>
      <c r="E114" s="256" t="e">
        <f>'таланты+инициативы0,28'!#REF!</f>
        <v>#REF!</v>
      </c>
    </row>
    <row r="115" spans="1:5" ht="15" hidden="1" customHeight="1" x14ac:dyDescent="0.25">
      <c r="A115" s="743"/>
      <c r="B115" s="744"/>
      <c r="C115" s="255" t="e">
        <f>'таланты+инициативы0,28'!#REF!</f>
        <v>#REF!</v>
      </c>
      <c r="D115" s="138" t="s">
        <v>22</v>
      </c>
      <c r="E115" s="256" t="e">
        <f>'таланты+инициативы0,28'!#REF!</f>
        <v>#REF!</v>
      </c>
    </row>
    <row r="116" spans="1:5" ht="15" hidden="1" customHeight="1" x14ac:dyDescent="0.25">
      <c r="A116" s="743"/>
      <c r="B116" s="744"/>
      <c r="C116" s="255" t="e">
        <f>'таланты+инициативы0,28'!#REF!</f>
        <v>#REF!</v>
      </c>
      <c r="D116" s="138" t="s">
        <v>22</v>
      </c>
      <c r="E116" s="256" t="e">
        <f>'таланты+инициативы0,28'!#REF!</f>
        <v>#REF!</v>
      </c>
    </row>
    <row r="117" spans="1:5" ht="15" hidden="1" customHeight="1" x14ac:dyDescent="0.25">
      <c r="A117" s="743"/>
      <c r="B117" s="744"/>
      <c r="C117" s="255" t="e">
        <f>'таланты+инициативы0,28'!#REF!</f>
        <v>#REF!</v>
      </c>
      <c r="D117" s="138" t="s">
        <v>22</v>
      </c>
      <c r="E117" s="256" t="e">
        <f>'таланты+инициативы0,28'!#REF!</f>
        <v>#REF!</v>
      </c>
    </row>
    <row r="118" spans="1:5" ht="15" customHeight="1" x14ac:dyDescent="0.25">
      <c r="A118" s="743"/>
      <c r="B118" s="744"/>
      <c r="C118" s="682" t="s">
        <v>142</v>
      </c>
      <c r="D118" s="683"/>
      <c r="E118" s="684"/>
    </row>
    <row r="119" spans="1:5" ht="15" customHeight="1" x14ac:dyDescent="0.25">
      <c r="A119" s="743"/>
      <c r="B119" s="744"/>
      <c r="C119" s="141" t="str">
        <f>'инновации+добровольчество0,41'!A134</f>
        <v>переговоры по району, мин</v>
      </c>
      <c r="D119" s="101" t="s">
        <v>90</v>
      </c>
      <c r="E119" s="237">
        <f>'таланты+инициативы0,28'!D144</f>
        <v>84.000000000000014</v>
      </c>
    </row>
    <row r="120" spans="1:5" ht="15" customHeight="1" x14ac:dyDescent="0.25">
      <c r="A120" s="743"/>
      <c r="B120" s="744"/>
      <c r="C120" s="141" t="str">
        <f>'инновации+добровольчество0,41'!A135</f>
        <v>Переговоры за пределами района,мин</v>
      </c>
      <c r="D120" s="101" t="s">
        <v>22</v>
      </c>
      <c r="E120" s="403">
        <f>'таланты+инициативы0,28'!D145</f>
        <v>11.666666664800001</v>
      </c>
    </row>
    <row r="121" spans="1:5" ht="15" customHeight="1" x14ac:dyDescent="0.25">
      <c r="A121" s="743"/>
      <c r="B121" s="744"/>
      <c r="C121" s="141" t="str">
        <f>'инновации+добровольчество0,41'!A136</f>
        <v>Абоненская плата за услуги связи, номеров</v>
      </c>
      <c r="D121" s="101" t="s">
        <v>37</v>
      </c>
      <c r="E121" s="237">
        <f>'таланты+инициативы0,28'!D146</f>
        <v>0.28000000000000003</v>
      </c>
    </row>
    <row r="122" spans="1:5" ht="15" customHeight="1" x14ac:dyDescent="0.25">
      <c r="A122" s="743"/>
      <c r="B122" s="744"/>
      <c r="C122" s="141" t="str">
        <f>'инновации+добровольчество0,41'!A137</f>
        <v xml:space="preserve">Абоненская плата за услуги Интернет </v>
      </c>
      <c r="D122" s="101" t="s">
        <v>37</v>
      </c>
      <c r="E122" s="237">
        <f>'таланты+инициативы0,28'!D147</f>
        <v>0.28000000000000003</v>
      </c>
    </row>
    <row r="123" spans="1:5" ht="15" customHeight="1" x14ac:dyDescent="0.25">
      <c r="A123" s="743"/>
      <c r="B123" s="744"/>
      <c r="C123" s="141" t="str">
        <f>'инновации+добровольчество0,41'!A138</f>
        <v>Почтовые конверты</v>
      </c>
      <c r="D123" s="101" t="s">
        <v>38</v>
      </c>
      <c r="E123" s="237">
        <f>'таланты+инициативы0,28'!D148</f>
        <v>47.6</v>
      </c>
    </row>
    <row r="124" spans="1:5" ht="15" hidden="1" customHeight="1" x14ac:dyDescent="0.25">
      <c r="A124" s="743"/>
      <c r="B124" s="744"/>
      <c r="C124" s="141" t="e">
        <f>'инновации+добровольчество0,41'!#REF!</f>
        <v>#REF!</v>
      </c>
      <c r="D124" s="101" t="s">
        <v>38</v>
      </c>
      <c r="E124" s="237" t="e">
        <f>'таланты+инициативы0,28'!#REF!</f>
        <v>#REF!</v>
      </c>
    </row>
    <row r="125" spans="1:5" ht="15" hidden="1" customHeight="1" x14ac:dyDescent="0.25">
      <c r="A125" s="743"/>
      <c r="B125" s="744"/>
      <c r="C125" s="141" t="e">
        <f>'инновации+добровольчество0,41'!#REF!</f>
        <v>#REF!</v>
      </c>
      <c r="D125" s="101" t="s">
        <v>22</v>
      </c>
      <c r="E125" s="237" t="e">
        <f>'таланты+инициативы0,28'!#REF!</f>
        <v>#REF!</v>
      </c>
    </row>
    <row r="126" spans="1:5" ht="12" customHeight="1" x14ac:dyDescent="0.25">
      <c r="A126" s="743"/>
      <c r="B126" s="744"/>
      <c r="C126" s="660" t="s">
        <v>143</v>
      </c>
      <c r="D126" s="661"/>
      <c r="E126" s="662"/>
    </row>
    <row r="127" spans="1:5" ht="21.6" customHeight="1" x14ac:dyDescent="0.25">
      <c r="A127" s="743"/>
      <c r="B127" s="744"/>
      <c r="C127" s="110" t="s">
        <v>193</v>
      </c>
      <c r="D127" s="257" t="s">
        <v>147</v>
      </c>
      <c r="E127" s="171">
        <f>'таланты+инициативы0,28'!E82</f>
        <v>0.28000000000000003</v>
      </c>
    </row>
    <row r="128" spans="1:5" ht="12" customHeight="1" x14ac:dyDescent="0.25">
      <c r="A128" s="743"/>
      <c r="B128" s="744"/>
      <c r="C128" s="120" t="s">
        <v>145</v>
      </c>
      <c r="D128" s="257" t="s">
        <v>138</v>
      </c>
      <c r="E128" s="171">
        <f>'таланты+инициативы0,28'!E83</f>
        <v>0.28000000000000003</v>
      </c>
    </row>
    <row r="129" spans="1:5" ht="24.6" customHeight="1" x14ac:dyDescent="0.25">
      <c r="A129" s="743"/>
      <c r="B129" s="744"/>
      <c r="C129" s="120" t="s">
        <v>91</v>
      </c>
      <c r="D129" s="257" t="s">
        <v>138</v>
      </c>
      <c r="E129" s="171">
        <f>'таланты+инициативы0,28'!E84</f>
        <v>0.14000000000000001</v>
      </c>
    </row>
    <row r="130" spans="1:5" ht="24.6" customHeight="1" x14ac:dyDescent="0.25">
      <c r="A130" s="743"/>
      <c r="B130" s="744"/>
      <c r="C130" s="120" t="s">
        <v>146</v>
      </c>
      <c r="D130" s="257" t="s">
        <v>138</v>
      </c>
      <c r="E130" s="171">
        <f>'таланты+инициативы0,28'!E85</f>
        <v>0.28000000000000003</v>
      </c>
    </row>
    <row r="131" spans="1:5" ht="24.6" customHeight="1" x14ac:dyDescent="0.25">
      <c r="A131" s="743"/>
      <c r="B131" s="744"/>
      <c r="C131" s="539" t="s">
        <v>150</v>
      </c>
      <c r="D131" s="540"/>
      <c r="E131" s="541"/>
    </row>
    <row r="132" spans="1:5" ht="12" customHeight="1" x14ac:dyDescent="0.25">
      <c r="A132" s="743"/>
      <c r="B132" s="744"/>
      <c r="C132" s="122" t="str">
        <f>'инновации+добровольчество0,41'!A104</f>
        <v>Пособие по уходу за ребенком до 3-х лет</v>
      </c>
      <c r="D132" s="123" t="s">
        <v>126</v>
      </c>
      <c r="E132" s="132">
        <f>E127</f>
        <v>0.28000000000000003</v>
      </c>
    </row>
    <row r="133" spans="1:5" ht="12" customHeight="1" x14ac:dyDescent="0.25">
      <c r="A133" s="743"/>
      <c r="B133" s="744"/>
      <c r="C133" s="660" t="s">
        <v>151</v>
      </c>
      <c r="D133" s="661"/>
      <c r="E133" s="662"/>
    </row>
    <row r="134" spans="1:5" ht="12" customHeight="1" x14ac:dyDescent="0.25">
      <c r="A134" s="743"/>
      <c r="B134" s="744"/>
      <c r="C134" s="121" t="s">
        <v>202</v>
      </c>
      <c r="D134" s="101" t="s">
        <v>39</v>
      </c>
      <c r="E134" s="235">
        <f>'таланты+инициативы0,28'!E135</f>
        <v>21.28</v>
      </c>
    </row>
    <row r="135" spans="1:5" ht="12" customHeight="1" x14ac:dyDescent="0.25">
      <c r="A135" s="743"/>
      <c r="B135" s="744"/>
      <c r="C135" s="121" t="s">
        <v>203</v>
      </c>
      <c r="D135" s="101" t="s">
        <v>39</v>
      </c>
      <c r="E135" s="235">
        <f>'таланты+инициативы0,28'!E136</f>
        <v>5.32</v>
      </c>
    </row>
    <row r="136" spans="1:5" ht="12" customHeight="1" x14ac:dyDescent="0.25">
      <c r="A136" s="743"/>
      <c r="B136" s="744"/>
      <c r="C136" s="121" t="s">
        <v>204</v>
      </c>
      <c r="D136" s="101" t="s">
        <v>39</v>
      </c>
      <c r="E136" s="235">
        <f>'таланты+инициативы0,28'!E137</f>
        <v>15.96</v>
      </c>
    </row>
    <row r="137" spans="1:5" ht="12" customHeight="1" x14ac:dyDescent="0.25">
      <c r="A137" s="743"/>
      <c r="B137" s="744"/>
      <c r="C137" s="542" t="s">
        <v>152</v>
      </c>
      <c r="D137" s="543"/>
      <c r="E137" s="544"/>
    </row>
    <row r="138" spans="1:5" ht="11.25" customHeight="1" x14ac:dyDescent="0.25">
      <c r="A138" s="743"/>
      <c r="B138" s="744"/>
      <c r="C138" s="124" t="str">
        <f>'инновации+добровольчество0,41'!A146</f>
        <v>Провоз груза 2000 кг (1 кг=9,50 руб)</v>
      </c>
      <c r="D138" s="125" t="s">
        <v>22</v>
      </c>
      <c r="E138" s="243">
        <f>E134</f>
        <v>21.28</v>
      </c>
    </row>
    <row r="139" spans="1:5" ht="12" customHeight="1" x14ac:dyDescent="0.25">
      <c r="A139" s="743"/>
      <c r="B139" s="744"/>
      <c r="C139" s="682" t="s">
        <v>153</v>
      </c>
      <c r="D139" s="683"/>
      <c r="E139" s="684"/>
    </row>
    <row r="140" spans="1:5" ht="12.75" customHeight="1" x14ac:dyDescent="0.25">
      <c r="A140" s="743"/>
      <c r="B140" s="744"/>
      <c r="C140" s="112" t="str">
        <f>'натур показатели патриотика'!C114</f>
        <v>Пиломатериал</v>
      </c>
      <c r="D140" s="67" t="str">
        <f>'натур показатели патриотика'!D114</f>
        <v>шт</v>
      </c>
      <c r="E140" s="171">
        <f>'таланты+инициативы0,28'!D200</f>
        <v>1.484</v>
      </c>
    </row>
    <row r="141" spans="1:5" ht="12.75" customHeight="1" x14ac:dyDescent="0.25">
      <c r="A141" s="743"/>
      <c r="B141" s="744"/>
      <c r="C141" s="112" t="str">
        <f>'натур показатели патриотика'!C115</f>
        <v>Катридж CN54AE HP 933XL</v>
      </c>
      <c r="D141" s="67" t="str">
        <f>'натур показатели патриотика'!D115</f>
        <v>шт</v>
      </c>
      <c r="E141" s="171">
        <f>'таланты+инициативы0,28'!D201</f>
        <v>2.5200000000000005</v>
      </c>
    </row>
    <row r="142" spans="1:5" ht="12" customHeight="1" x14ac:dyDescent="0.25">
      <c r="A142" s="743"/>
      <c r="B142" s="744"/>
      <c r="C142" s="112" t="str">
        <f>'натур показатели патриотика'!C116</f>
        <v>Катридж CN54AE HP 932XL</v>
      </c>
      <c r="D142" s="67" t="str">
        <f>'натур показатели патриотика'!D116</f>
        <v>шт</v>
      </c>
      <c r="E142" s="171">
        <f>'таланты+инициативы0,28'!D202</f>
        <v>0.84000000000000008</v>
      </c>
    </row>
    <row r="143" spans="1:5" ht="12" customHeight="1" x14ac:dyDescent="0.25">
      <c r="A143" s="743"/>
      <c r="B143" s="744"/>
      <c r="C143" s="112" t="str">
        <f>'натур показатели патриотика'!C117</f>
        <v>Чернила Canon Gl-490C PIXMA</v>
      </c>
      <c r="D143" s="67" t="str">
        <f>'натур показатели патриотика'!D117</f>
        <v>шт</v>
      </c>
      <c r="E143" s="171">
        <f>'таланты+инициативы0,28'!D203</f>
        <v>3.3600000000000003</v>
      </c>
    </row>
    <row r="144" spans="1:5" ht="12" customHeight="1" x14ac:dyDescent="0.25">
      <c r="A144" s="743"/>
      <c r="B144" s="744"/>
      <c r="C144" s="112" t="str">
        <f>'натур показатели патриотика'!C118</f>
        <v>Бумага А4 500 шт. SvetoCopy</v>
      </c>
      <c r="D144" s="67" t="str">
        <f>'натур показатели патриотика'!D118</f>
        <v>шт</v>
      </c>
      <c r="E144" s="171">
        <f>'таланты+инициативы0,28'!D204</f>
        <v>8.4</v>
      </c>
    </row>
    <row r="145" spans="1:5" ht="12" customHeight="1" x14ac:dyDescent="0.25">
      <c r="A145" s="743"/>
      <c r="B145" s="744"/>
      <c r="C145" s="112" t="str">
        <f>'натур показатели патриотика'!C119</f>
        <v>Бумага А3 500 шт. SvetoCopy</v>
      </c>
      <c r="D145" s="67" t="str">
        <f>'натур показатели патриотика'!D119</f>
        <v>шт</v>
      </c>
      <c r="E145" s="171">
        <f>'таланты+инициативы0,28'!D205</f>
        <v>5.6000000000000005</v>
      </c>
    </row>
    <row r="146" spans="1:5" ht="12" customHeight="1" x14ac:dyDescent="0.25">
      <c r="A146" s="743"/>
      <c r="B146" s="744"/>
      <c r="C146" s="112" t="str">
        <f>'натур показатели патриотика'!C120</f>
        <v>Мышь USB</v>
      </c>
      <c r="D146" s="67" t="str">
        <f>'натур показатели патриотика'!D120</f>
        <v>шт</v>
      </c>
      <c r="E146" s="171">
        <f>'таланты+инициативы0,28'!D206</f>
        <v>1.1200000000000001</v>
      </c>
    </row>
    <row r="147" spans="1:5" ht="12" customHeight="1" x14ac:dyDescent="0.25">
      <c r="A147" s="743"/>
      <c r="B147" s="744"/>
      <c r="C147" s="112" t="str">
        <f>'натур показатели патриотика'!C121</f>
        <v xml:space="preserve">Мешки для мусора </v>
      </c>
      <c r="D147" s="67" t="str">
        <f>'натур показатели патриотика'!D121</f>
        <v>шт</v>
      </c>
      <c r="E147" s="171">
        <f>'таланты+инициативы0,28'!D207</f>
        <v>5.6000000000000005</v>
      </c>
    </row>
    <row r="148" spans="1:5" ht="12" customHeight="1" x14ac:dyDescent="0.25">
      <c r="A148" s="743"/>
      <c r="B148" s="744"/>
      <c r="C148" s="112" t="str">
        <f>'натур показатели патриотика'!C122</f>
        <v>Бытовая химия</v>
      </c>
      <c r="D148" s="67" t="str">
        <f>'натур показатели патриотика'!D122</f>
        <v>шт</v>
      </c>
      <c r="E148" s="171">
        <f>'таланты+инициативы0,28'!D208</f>
        <v>0.28000000000000003</v>
      </c>
    </row>
    <row r="149" spans="1:5" ht="12" customHeight="1" x14ac:dyDescent="0.25">
      <c r="A149" s="743"/>
      <c r="B149" s="744"/>
      <c r="C149" s="112" t="str">
        <f>'натур показатели патриотика'!C123</f>
        <v>Фанера</v>
      </c>
      <c r="D149" s="67" t="str">
        <f>'натур показатели патриотика'!D123</f>
        <v>шт</v>
      </c>
      <c r="E149" s="171">
        <f>'таланты+инициативы0,28'!D209</f>
        <v>0.28000000000000003</v>
      </c>
    </row>
    <row r="150" spans="1:5" ht="12" customHeight="1" x14ac:dyDescent="0.25">
      <c r="A150" s="743"/>
      <c r="B150" s="744"/>
      <c r="C150" s="112" t="str">
        <f>'натур показатели патриотика'!C124</f>
        <v>Антифриз</v>
      </c>
      <c r="D150" s="67" t="str">
        <f>'натур показатели патриотика'!D124</f>
        <v>шт</v>
      </c>
      <c r="E150" s="171">
        <f>'таланты+инициативы0,28'!D210</f>
        <v>8.4</v>
      </c>
    </row>
    <row r="151" spans="1:5" ht="12" customHeight="1" x14ac:dyDescent="0.25">
      <c r="A151" s="743"/>
      <c r="B151" s="744"/>
      <c r="C151" s="112" t="str">
        <f>'натур показатели патриотика'!C125</f>
        <v>Саморезы</v>
      </c>
      <c r="D151" s="67" t="str">
        <f>'натур показатели патриотика'!D125</f>
        <v>шт</v>
      </c>
      <c r="E151" s="171">
        <f>'таланты+инициативы0,28'!D211</f>
        <v>2.8000000000000003</v>
      </c>
    </row>
    <row r="152" spans="1:5" ht="12" customHeight="1" x14ac:dyDescent="0.25">
      <c r="A152" s="743"/>
      <c r="B152" s="744"/>
      <c r="C152" s="112" t="str">
        <f>'натур показатели патриотика'!C126</f>
        <v>Инструмент металлический ручной</v>
      </c>
      <c r="D152" s="67" t="str">
        <f>'натур показатели патриотика'!D126</f>
        <v>шт</v>
      </c>
      <c r="E152" s="171">
        <f>'таланты+инициативы0,28'!D212</f>
        <v>1.4000000000000001</v>
      </c>
    </row>
    <row r="153" spans="1:5" ht="12" hidden="1" customHeight="1" x14ac:dyDescent="0.25">
      <c r="A153" s="743"/>
      <c r="B153" s="744"/>
      <c r="C153" s="112" t="str">
        <f>'натур показатели патриотика'!C127</f>
        <v>Краска эмаль</v>
      </c>
      <c r="D153" s="67" t="str">
        <f>'натур показатели патриотика'!D127</f>
        <v>шт</v>
      </c>
      <c r="E153" s="171">
        <f>'таланты+инициативы0,28'!D213</f>
        <v>8.4</v>
      </c>
    </row>
    <row r="154" spans="1:5" ht="12" hidden="1" customHeight="1" x14ac:dyDescent="0.25">
      <c r="A154" s="743"/>
      <c r="B154" s="744"/>
      <c r="C154" s="112" t="str">
        <f>'натур показатели патриотика'!C128</f>
        <v>Краска ВДН</v>
      </c>
      <c r="D154" s="67" t="str">
        <f>'натур показатели патриотика'!D128</f>
        <v>шт</v>
      </c>
      <c r="E154" s="171">
        <f>'таланты+инициативы0,28'!D214</f>
        <v>1.4000000000000001</v>
      </c>
    </row>
    <row r="155" spans="1:5" ht="12" customHeight="1" x14ac:dyDescent="0.25">
      <c r="A155" s="743"/>
      <c r="B155" s="744"/>
      <c r="C155" s="112" t="str">
        <f>'натур показатели патриотика'!C129</f>
        <v>Кисти</v>
      </c>
      <c r="D155" s="67" t="str">
        <f>'натур показатели патриотика'!D129</f>
        <v>шт</v>
      </c>
      <c r="E155" s="171">
        <f>'таланты+инициативы0,28'!D215</f>
        <v>5.6000000000000005</v>
      </c>
    </row>
    <row r="156" spans="1:5" ht="12" hidden="1" customHeight="1" x14ac:dyDescent="0.25">
      <c r="A156" s="743"/>
      <c r="B156" s="744"/>
      <c r="C156" s="112" t="str">
        <f>'натур показатели патриотика'!C130</f>
        <v>Перчатка пвх</v>
      </c>
      <c r="D156" s="67" t="str">
        <f>'натур показатели патриотика'!D130</f>
        <v>шт</v>
      </c>
      <c r="E156" s="171">
        <f>'таланты+инициативы0,28'!D216</f>
        <v>11.200000000000001</v>
      </c>
    </row>
    <row r="157" spans="1:5" ht="12" hidden="1" customHeight="1" x14ac:dyDescent="0.25">
      <c r="A157" s="743"/>
      <c r="B157" s="744"/>
      <c r="C157" s="112" t="str">
        <f>'натур показатели патриотика'!C131</f>
        <v>Грабли, лопаты</v>
      </c>
      <c r="D157" s="67" t="str">
        <f>'натур показатели патриотика'!D131</f>
        <v>шт</v>
      </c>
      <c r="E157" s="171">
        <f>'таланты+инициативы0,28'!D217</f>
        <v>2.8000000000000003</v>
      </c>
    </row>
    <row r="158" spans="1:5" ht="12" hidden="1" customHeight="1" x14ac:dyDescent="0.25">
      <c r="A158" s="743"/>
      <c r="B158" s="744"/>
      <c r="C158" s="112" t="str">
        <f>'натур показатели патриотика'!C132</f>
        <v>Молоток</v>
      </c>
      <c r="D158" s="67" t="str">
        <f>'натур показатели патриотика'!D132</f>
        <v>шт</v>
      </c>
      <c r="E158" s="171">
        <f>'таланты+инициативы0,28'!D218</f>
        <v>0.84000000000000008</v>
      </c>
    </row>
    <row r="159" spans="1:5" ht="12" customHeight="1" x14ac:dyDescent="0.25">
      <c r="A159" s="743"/>
      <c r="B159" s="744"/>
      <c r="C159" s="112" t="str">
        <f>'натур показатели патриотика'!C133</f>
        <v>Гвозди</v>
      </c>
      <c r="D159" s="67" t="str">
        <f>'натур показатели патриотика'!D133</f>
        <v>шт</v>
      </c>
      <c r="E159" s="171">
        <f>'таланты+инициативы0,28'!D219</f>
        <v>0.56000000000000005</v>
      </c>
    </row>
    <row r="160" spans="1:5" ht="12" customHeight="1" x14ac:dyDescent="0.25">
      <c r="A160" s="743"/>
      <c r="B160" s="744"/>
      <c r="C160" s="112" t="str">
        <f>'натур показатели патриотика'!C134</f>
        <v>Тонер НР</v>
      </c>
      <c r="D160" s="67" t="str">
        <f>'натур показатели патриотика'!D134</f>
        <v>шт</v>
      </c>
      <c r="E160" s="171">
        <f>'таланты+инициативы0,28'!D220</f>
        <v>0.56000000000000005</v>
      </c>
    </row>
    <row r="161" spans="1:5" ht="12" customHeight="1" x14ac:dyDescent="0.25">
      <c r="A161" s="743"/>
      <c r="B161" s="744"/>
      <c r="C161" s="112" t="str">
        <f>'натур показатели патриотика'!C135</f>
        <v>Тонер Canon</v>
      </c>
      <c r="D161" s="67" t="str">
        <f>'натур показатели патриотика'!D135</f>
        <v>шт</v>
      </c>
      <c r="E161" s="171">
        <f>'таланты+инициативы0,28'!D221</f>
        <v>0.28000000000000003</v>
      </c>
    </row>
    <row r="162" spans="1:5" ht="12" customHeight="1" x14ac:dyDescent="0.25">
      <c r="A162" s="743"/>
      <c r="B162" s="744"/>
      <c r="C162" s="112" t="str">
        <f>'натур показатели патриотика'!C136</f>
        <v>Эмаль</v>
      </c>
      <c r="D162" s="67" t="str">
        <f>'натур показатели патриотика'!D136</f>
        <v>шт</v>
      </c>
      <c r="E162" s="171">
        <f>'таланты+инициативы0,28'!D222</f>
        <v>0.56000000000000005</v>
      </c>
    </row>
    <row r="163" spans="1:5" ht="12" customHeight="1" x14ac:dyDescent="0.25">
      <c r="A163" s="743"/>
      <c r="B163" s="744"/>
      <c r="C163" s="112" t="str">
        <f>'натур показатели патриотика'!C137</f>
        <v>Эмаль аэрозоль</v>
      </c>
      <c r="D163" s="67" t="str">
        <f>'натур показатели патриотика'!D137</f>
        <v>шт</v>
      </c>
      <c r="E163" s="171">
        <f>'таланты+инициативы0,28'!D223</f>
        <v>2.2400000000000002</v>
      </c>
    </row>
    <row r="164" spans="1:5" ht="12" customHeight="1" x14ac:dyDescent="0.25">
      <c r="A164" s="743"/>
      <c r="B164" s="744"/>
      <c r="C164" s="112" t="str">
        <f>'натур показатели патриотика'!C138</f>
        <v>пакет майка</v>
      </c>
      <c r="D164" s="67" t="str">
        <f>'натур показатели патриотика'!D138</f>
        <v>шт</v>
      </c>
      <c r="E164" s="171">
        <f>'таланты+инициативы0,28'!D224</f>
        <v>0.28000000000000003</v>
      </c>
    </row>
    <row r="165" spans="1:5" ht="12" customHeight="1" x14ac:dyDescent="0.25">
      <c r="A165" s="743"/>
      <c r="B165" s="744"/>
      <c r="C165" s="112" t="str">
        <f>'натур показатели патриотика'!C139</f>
        <v>шпилька резьбовая</v>
      </c>
      <c r="D165" s="67" t="str">
        <f>'натур показатели патриотика'!D139</f>
        <v>шт</v>
      </c>
      <c r="E165" s="171">
        <f>'таланты+инициативы0,28'!D225</f>
        <v>0.56000000000000005</v>
      </c>
    </row>
    <row r="166" spans="1:5" ht="12" customHeight="1" x14ac:dyDescent="0.25">
      <c r="A166" s="743"/>
      <c r="B166" s="744"/>
      <c r="C166" s="112" t="str">
        <f>'натур показатели патриотика'!C140</f>
        <v>сверло</v>
      </c>
      <c r="D166" s="67" t="str">
        <f>'натур показатели патриотика'!D140</f>
        <v>шт</v>
      </c>
      <c r="E166" s="171">
        <f>'таланты+инициативы0,28'!D226</f>
        <v>0.28000000000000003</v>
      </c>
    </row>
    <row r="167" spans="1:5" ht="12" customHeight="1" x14ac:dyDescent="0.25">
      <c r="A167" s="743"/>
      <c r="B167" s="744"/>
      <c r="C167" s="112" t="str">
        <f>'натур показатели патриотика'!C141</f>
        <v>антифриз</v>
      </c>
      <c r="D167" s="67" t="str">
        <f>'натур показатели патриотика'!D141</f>
        <v>шт</v>
      </c>
      <c r="E167" s="171">
        <f>'таланты+инициативы0,28'!D227</f>
        <v>0.56000000000000005</v>
      </c>
    </row>
    <row r="168" spans="1:5" ht="12" customHeight="1" x14ac:dyDescent="0.25">
      <c r="A168" s="743"/>
      <c r="B168" s="744"/>
      <c r="C168" s="112" t="str">
        <f>'натур показатели патриотика'!C142</f>
        <v>ледоруб</v>
      </c>
      <c r="D168" s="67" t="str">
        <f>'натур показатели патриотика'!D142</f>
        <v>шт</v>
      </c>
      <c r="E168" s="171">
        <f>'таланты+инициативы0,28'!D228</f>
        <v>0.28000000000000003</v>
      </c>
    </row>
    <row r="169" spans="1:5" ht="12" customHeight="1" x14ac:dyDescent="0.25">
      <c r="A169" s="743"/>
      <c r="B169" s="744"/>
      <c r="C169" s="112" t="str">
        <f>'натур показатели патриотика'!C143</f>
        <v>труба</v>
      </c>
      <c r="D169" s="67" t="str">
        <f>'натур показатели патриотика'!D143</f>
        <v>шт</v>
      </c>
      <c r="E169" s="171">
        <f>'таланты+инициативы0,28'!D229</f>
        <v>0.84000000000000008</v>
      </c>
    </row>
    <row r="170" spans="1:5" ht="12" customHeight="1" x14ac:dyDescent="0.25">
      <c r="A170" s="743"/>
      <c r="B170" s="744"/>
      <c r="C170" s="112" t="str">
        <f>'натур показатели патриотика'!C144</f>
        <v>кронштейн</v>
      </c>
      <c r="D170" s="67" t="str">
        <f>'натур показатели патриотика'!D144</f>
        <v>шт</v>
      </c>
      <c r="E170" s="171">
        <f>'таланты+инициативы0,28'!D230</f>
        <v>0.56000000000000005</v>
      </c>
    </row>
    <row r="171" spans="1:5" ht="12" customHeight="1" x14ac:dyDescent="0.25">
      <c r="A171" s="743"/>
      <c r="B171" s="744"/>
      <c r="C171" s="112" t="str">
        <f>'натур показатели патриотика'!C145</f>
        <v>электрод</v>
      </c>
      <c r="D171" s="67" t="str">
        <f>'натур показатели патриотика'!D145</f>
        <v>шт</v>
      </c>
      <c r="E171" s="171">
        <f>'таланты+инициативы0,28'!D231</f>
        <v>0.28000000000000003</v>
      </c>
    </row>
    <row r="172" spans="1:5" ht="12" customHeight="1" x14ac:dyDescent="0.25">
      <c r="A172" s="743"/>
      <c r="B172" s="744"/>
      <c r="C172" s="112" t="str">
        <f>'натур показатели патриотика'!C146</f>
        <v>круг отрезной</v>
      </c>
      <c r="D172" s="67" t="str">
        <f>'натур показатели патриотика'!D146</f>
        <v>шт</v>
      </c>
      <c r="E172" s="171">
        <f>'таланты+инициативы0,28'!D232</f>
        <v>3.08</v>
      </c>
    </row>
    <row r="173" spans="1:5" ht="12" customHeight="1" x14ac:dyDescent="0.25">
      <c r="A173" s="743"/>
      <c r="B173" s="744"/>
      <c r="C173" s="112" t="str">
        <f>'натур показатели патриотика'!C147</f>
        <v>круг отрезной</v>
      </c>
      <c r="D173" s="67" t="str">
        <f>'натур показатели патриотика'!D147</f>
        <v>шт</v>
      </c>
      <c r="E173" s="171">
        <f>'таланты+инициативы0,28'!D233</f>
        <v>0.84000000000000008</v>
      </c>
    </row>
    <row r="174" spans="1:5" ht="12" customHeight="1" x14ac:dyDescent="0.25">
      <c r="A174" s="743"/>
      <c r="B174" s="744"/>
      <c r="C174" s="112" t="str">
        <f>'натур показатели патриотика'!C148</f>
        <v>круг отрезной</v>
      </c>
      <c r="D174" s="67" t="str">
        <f>'натур показатели патриотика'!D148</f>
        <v>шт</v>
      </c>
      <c r="E174" s="171">
        <f>'таланты+инициативы0,28'!D234</f>
        <v>0.28000000000000003</v>
      </c>
    </row>
    <row r="175" spans="1:5" ht="12" customHeight="1" x14ac:dyDescent="0.25">
      <c r="A175" s="743"/>
      <c r="B175" s="744"/>
      <c r="C175" s="112" t="str">
        <f>'натур показатели патриотика'!C149</f>
        <v>круг зачистной</v>
      </c>
      <c r="D175" s="67" t="str">
        <f>'натур показатели патриотика'!D149</f>
        <v>шт</v>
      </c>
      <c r="E175" s="171">
        <f>'таланты+инициативы0,28'!D235</f>
        <v>0.28000000000000003</v>
      </c>
    </row>
    <row r="176" spans="1:5" ht="12" customHeight="1" x14ac:dyDescent="0.25">
      <c r="A176" s="743"/>
      <c r="B176" s="744"/>
      <c r="C176" s="112" t="str">
        <f>'натур показатели патриотика'!C150</f>
        <v>кабель-канал</v>
      </c>
      <c r="D176" s="67" t="str">
        <f>'натур показатели патриотика'!D150</f>
        <v>шт</v>
      </c>
      <c r="E176" s="171">
        <f>'таланты+инициативы0,28'!D236</f>
        <v>0.28000000000000003</v>
      </c>
    </row>
    <row r="177" spans="1:5" ht="12" customHeight="1" x14ac:dyDescent="0.25">
      <c r="A177" s="743"/>
      <c r="B177" s="744"/>
      <c r="C177" s="112" t="str">
        <f>'натур показатели патриотика'!C151</f>
        <v>саморез</v>
      </c>
      <c r="D177" s="67" t="str">
        <f>'натур показатели патриотика'!D151</f>
        <v>шт</v>
      </c>
      <c r="E177" s="171">
        <f>'таланты+инициативы0,28'!D237</f>
        <v>14.000000000000002</v>
      </c>
    </row>
    <row r="178" spans="1:5" ht="12" customHeight="1" x14ac:dyDescent="0.25">
      <c r="A178" s="743"/>
      <c r="B178" s="744"/>
      <c r="C178" s="112" t="str">
        <f>'натур показатели патриотика'!C152</f>
        <v>лопата</v>
      </c>
      <c r="D178" s="67" t="str">
        <f>'натур показатели патриотика'!D152</f>
        <v>шт</v>
      </c>
      <c r="E178" s="171">
        <f>'таланты+инициативы0,28'!D238</f>
        <v>0.56000000000000005</v>
      </c>
    </row>
    <row r="179" spans="1:5" ht="12" customHeight="1" x14ac:dyDescent="0.25">
      <c r="A179" s="743"/>
      <c r="B179" s="744"/>
      <c r="C179" s="112" t="str">
        <f>'натур показатели патриотика'!C153</f>
        <v>черенок</v>
      </c>
      <c r="D179" s="67" t="str">
        <f>'натур показатели патриотика'!D153</f>
        <v>шт</v>
      </c>
      <c r="E179" s="171">
        <f>'таланты+инициативы0,28'!D239</f>
        <v>0.56000000000000005</v>
      </c>
    </row>
    <row r="180" spans="1:5" ht="12" customHeight="1" x14ac:dyDescent="0.25">
      <c r="A180" s="743"/>
      <c r="B180" s="744"/>
      <c r="C180" s="112" t="str">
        <f>'натур показатели патриотика'!C154</f>
        <v>домкрат</v>
      </c>
      <c r="D180" s="67" t="str">
        <f>'натур показатели патриотика'!D154</f>
        <v>шт</v>
      </c>
      <c r="E180" s="171">
        <f>'таланты+инициативы0,28'!D240</f>
        <v>0.28000000000000003</v>
      </c>
    </row>
    <row r="181" spans="1:5" ht="12" customHeight="1" x14ac:dyDescent="0.25">
      <c r="A181" s="743"/>
      <c r="B181" s="744"/>
      <c r="C181" s="112" t="str">
        <f>'натур показатели патриотика'!C155</f>
        <v>стяжка</v>
      </c>
      <c r="D181" s="67" t="str">
        <f>'натур показатели патриотика'!D155</f>
        <v>шт</v>
      </c>
      <c r="E181" s="171">
        <f>'таланты+инициативы0,28'!D241</f>
        <v>0.28000000000000003</v>
      </c>
    </row>
    <row r="182" spans="1:5" ht="12" customHeight="1" x14ac:dyDescent="0.25">
      <c r="A182" s="743"/>
      <c r="B182" s="744"/>
      <c r="C182" s="112" t="str">
        <f>'натур показатели патриотика'!C156</f>
        <v>смазка</v>
      </c>
      <c r="D182" s="67" t="str">
        <f>'натур показатели патриотика'!D156</f>
        <v>шт</v>
      </c>
      <c r="E182" s="171">
        <f>'таланты+инициативы0,28'!D242</f>
        <v>0.28000000000000003</v>
      </c>
    </row>
    <row r="183" spans="1:5" ht="12" customHeight="1" x14ac:dyDescent="0.25">
      <c r="A183" s="743"/>
      <c r="B183" s="744"/>
      <c r="C183" s="112" t="str">
        <f>'натур показатели патриотика'!C157</f>
        <v>лопата</v>
      </c>
      <c r="D183" s="67" t="str">
        <f>'натур показатели патриотика'!D157</f>
        <v>шт</v>
      </c>
      <c r="E183" s="171">
        <f>'таланты+инициативы0,28'!D243</f>
        <v>0.28000000000000003</v>
      </c>
    </row>
    <row r="184" spans="1:5" ht="12" customHeight="1" x14ac:dyDescent="0.25">
      <c r="A184" s="743"/>
      <c r="B184" s="744"/>
      <c r="C184" s="112" t="str">
        <f>'натур показатели патриотика'!C158</f>
        <v>ключи</v>
      </c>
      <c r="D184" s="67" t="str">
        <f>'натур показатели патриотика'!D158</f>
        <v>шт</v>
      </c>
      <c r="E184" s="171">
        <f>'таланты+инициативы0,28'!D244</f>
        <v>0.28000000000000003</v>
      </c>
    </row>
    <row r="185" spans="1:5" ht="12" customHeight="1" x14ac:dyDescent="0.25">
      <c r="A185" s="743"/>
      <c r="B185" s="744"/>
      <c r="C185" s="112" t="str">
        <f>'натур показатели патриотика'!C159</f>
        <v>болт</v>
      </c>
      <c r="D185" s="67" t="str">
        <f>'натур показатели патриотика'!D159</f>
        <v>шт</v>
      </c>
      <c r="E185" s="171">
        <f>'таланты+инициативы0,28'!D245</f>
        <v>1.1200000000000001</v>
      </c>
    </row>
    <row r="186" spans="1:5" ht="12" customHeight="1" x14ac:dyDescent="0.25">
      <c r="A186" s="743"/>
      <c r="B186" s="744"/>
      <c r="C186" s="112" t="str">
        <f>'натур показатели патриотика'!C160</f>
        <v>гайка</v>
      </c>
      <c r="D186" s="67" t="str">
        <f>'натур показатели патриотика'!D160</f>
        <v>шт</v>
      </c>
      <c r="E186" s="171">
        <f>'таланты+инициативы0,28'!D246</f>
        <v>1.1200000000000001</v>
      </c>
    </row>
    <row r="187" spans="1:5" ht="12" customHeight="1" x14ac:dyDescent="0.25">
      <c r="A187" s="743"/>
      <c r="B187" s="744"/>
      <c r="C187" s="112" t="str">
        <f>'натур показатели патриотика'!C161</f>
        <v>эмаль аэрозоль</v>
      </c>
      <c r="D187" s="67" t="str">
        <f>'натур показатели патриотика'!D161</f>
        <v>шт</v>
      </c>
      <c r="E187" s="171">
        <f>'таланты+инициативы0,28'!D247</f>
        <v>0.84000000000000008</v>
      </c>
    </row>
    <row r="188" spans="1:5" ht="12" customHeight="1" x14ac:dyDescent="0.25">
      <c r="A188" s="743"/>
      <c r="B188" s="744"/>
      <c r="C188" s="112" t="str">
        <f>'натур показатели патриотика'!C162</f>
        <v>бумага нажд</v>
      </c>
      <c r="D188" s="67" t="str">
        <f>'натур показатели патриотика'!D162</f>
        <v>шт</v>
      </c>
      <c r="E188" s="171">
        <f>'таланты+инициативы0,28'!D248</f>
        <v>5.6000000000000005</v>
      </c>
    </row>
    <row r="189" spans="1:5" ht="12" customHeight="1" x14ac:dyDescent="0.25">
      <c r="A189" s="743"/>
      <c r="B189" s="744"/>
      <c r="C189" s="112" t="str">
        <f>'натур показатели патриотика'!C163</f>
        <v>круг отрезной</v>
      </c>
      <c r="D189" s="67" t="str">
        <f>'натур показатели патриотика'!D163</f>
        <v>шт</v>
      </c>
      <c r="E189" s="171">
        <f>'таланты+инициативы0,28'!D249</f>
        <v>2.8000000000000003</v>
      </c>
    </row>
    <row r="190" spans="1:5" ht="12" customHeight="1" x14ac:dyDescent="0.25">
      <c r="A190" s="743"/>
      <c r="B190" s="744"/>
      <c r="C190" s="112" t="str">
        <f>'натур показатели патриотика'!C164</f>
        <v>герметик</v>
      </c>
      <c r="D190" s="67" t="str">
        <f>'натур показатели патриотика'!D164</f>
        <v>шт</v>
      </c>
      <c r="E190" s="171">
        <f>'таланты+инициативы0,28'!D250</f>
        <v>0.28000000000000003</v>
      </c>
    </row>
    <row r="191" spans="1:5" ht="12" customHeight="1" x14ac:dyDescent="0.25">
      <c r="A191" s="743"/>
      <c r="B191" s="744"/>
      <c r="C191" s="112" t="str">
        <f>'натур показатели патриотика'!C165</f>
        <v>кенгуру</v>
      </c>
      <c r="D191" s="67" t="str">
        <f>'натур показатели патриотика'!D165</f>
        <v>шт</v>
      </c>
      <c r="E191" s="171">
        <f>'таланты+инициативы0,28'!D251</f>
        <v>0.56000000000000005</v>
      </c>
    </row>
    <row r="192" spans="1:5" ht="12" customHeight="1" x14ac:dyDescent="0.25">
      <c r="A192" s="743"/>
      <c r="B192" s="744"/>
      <c r="C192" s="112" t="str">
        <f>'натур показатели патриотика'!C166</f>
        <v>цемент 50 кг</v>
      </c>
      <c r="D192" s="67" t="str">
        <f>'натур показатели патриотика'!D166</f>
        <v>шт</v>
      </c>
      <c r="E192" s="171">
        <f>'таланты+инициативы0,28'!D252</f>
        <v>0.56000000000000005</v>
      </c>
    </row>
    <row r="193" spans="1:5" ht="12" customHeight="1" x14ac:dyDescent="0.25">
      <c r="A193" s="743"/>
      <c r="B193" s="744"/>
      <c r="C193" s="112" t="str">
        <f>'натур показатели патриотика'!C167</f>
        <v>эмаль аэрозоль</v>
      </c>
      <c r="D193" s="67" t="str">
        <f>'натур показатели патриотика'!D167</f>
        <v>шт</v>
      </c>
      <c r="E193" s="171">
        <f>'таланты+инициативы0,28'!D253</f>
        <v>1.4000000000000001</v>
      </c>
    </row>
    <row r="194" spans="1:5" ht="12" customHeight="1" x14ac:dyDescent="0.25">
      <c r="A194" s="743"/>
      <c r="B194" s="744"/>
      <c r="C194" s="112" t="str">
        <f>'натур показатели патриотика'!C168</f>
        <v>эмаль аэрозоль</v>
      </c>
      <c r="D194" s="67" t="str">
        <f>'натур показатели патриотика'!D168</f>
        <v>шт</v>
      </c>
      <c r="E194" s="171">
        <f>'таланты+инициативы0,28'!D254</f>
        <v>1.4000000000000001</v>
      </c>
    </row>
    <row r="195" spans="1:5" ht="12" customHeight="1" x14ac:dyDescent="0.25">
      <c r="A195" s="743"/>
      <c r="B195" s="744"/>
      <c r="C195" s="112" t="str">
        <f>'натур показатели патриотика'!C169</f>
        <v>рукав резина</v>
      </c>
      <c r="D195" s="67" t="str">
        <f>'натур показатели патриотика'!D169</f>
        <v>шт</v>
      </c>
      <c r="E195" s="171">
        <f>'таланты+инициативы0,28'!D255</f>
        <v>1.6800000000000002</v>
      </c>
    </row>
    <row r="196" spans="1:5" ht="12" customHeight="1" x14ac:dyDescent="0.25">
      <c r="A196" s="743"/>
      <c r="B196" s="744"/>
      <c r="C196" s="112" t="str">
        <f>'натур показатели патриотика'!C170</f>
        <v>лампа</v>
      </c>
      <c r="D196" s="67" t="str">
        <f>'натур показатели патриотика'!D170</f>
        <v>шт</v>
      </c>
      <c r="E196" s="171">
        <f>'таланты+инициативы0,28'!D256</f>
        <v>1.4000000000000001</v>
      </c>
    </row>
    <row r="197" spans="1:5" ht="12" customHeight="1" x14ac:dyDescent="0.25">
      <c r="A197" s="743"/>
      <c r="B197" s="744"/>
      <c r="C197" s="112" t="str">
        <f>'натур показатели патриотика'!C171</f>
        <v>лампа энергосберегающая</v>
      </c>
      <c r="D197" s="67" t="str">
        <f>'натур показатели патриотика'!D171</f>
        <v>шт</v>
      </c>
      <c r="E197" s="171">
        <f>'таланты+инициативы0,28'!D257</f>
        <v>0.28000000000000003</v>
      </c>
    </row>
    <row r="198" spans="1:5" ht="12" customHeight="1" x14ac:dyDescent="0.25">
      <c r="A198" s="743"/>
      <c r="B198" s="744"/>
      <c r="C198" s="112" t="str">
        <f>'натур показатели патриотика'!C172</f>
        <v>антифриз</v>
      </c>
      <c r="D198" s="67" t="str">
        <f>'натур показатели патриотика'!D172</f>
        <v>шт</v>
      </c>
      <c r="E198" s="171">
        <f>'таланты+инициативы0,28'!D258</f>
        <v>0.28000000000000003</v>
      </c>
    </row>
    <row r="199" spans="1:5" ht="12" customHeight="1" x14ac:dyDescent="0.25">
      <c r="A199" s="743"/>
      <c r="B199" s="744"/>
      <c r="C199" s="112" t="str">
        <f>'натур показатели патриотика'!C173</f>
        <v>коврик автомобильный</v>
      </c>
      <c r="D199" s="67" t="str">
        <f>'натур показатели патриотика'!D173</f>
        <v>шт</v>
      </c>
      <c r="E199" s="171">
        <f>'таланты+инициативы0,28'!D259</f>
        <v>0.28000000000000003</v>
      </c>
    </row>
    <row r="200" spans="1:5" ht="12" customHeight="1" x14ac:dyDescent="0.25">
      <c r="A200" s="743"/>
      <c r="B200" s="744"/>
      <c r="C200" s="112" t="str">
        <f>'натур показатели патриотика'!C174</f>
        <v>краска акрил</v>
      </c>
      <c r="D200" s="67" t="str">
        <f>'натур показатели патриотика'!D174</f>
        <v>шт</v>
      </c>
      <c r="E200" s="171">
        <f>'таланты+инициативы0,28'!D260</f>
        <v>0.84000000000000008</v>
      </c>
    </row>
    <row r="201" spans="1:5" ht="12" customHeight="1" x14ac:dyDescent="0.25">
      <c r="A201" s="743"/>
      <c r="B201" s="744"/>
      <c r="C201" s="112" t="str">
        <f>'натур показатели патриотика'!C175</f>
        <v>валик</v>
      </c>
      <c r="D201" s="67" t="str">
        <f>'натур показатели патриотика'!D175</f>
        <v>шт</v>
      </c>
      <c r="E201" s="171">
        <f>'таланты+инициативы0,28'!D261</f>
        <v>1.1200000000000001</v>
      </c>
    </row>
    <row r="202" spans="1:5" ht="12" customHeight="1" x14ac:dyDescent="0.25">
      <c r="A202" s="743"/>
      <c r="B202" s="744"/>
      <c r="C202" s="112" t="str">
        <f>'натур показатели патриотика'!C176</f>
        <v>скотч маляр</v>
      </c>
      <c r="D202" s="67" t="str">
        <f>'натур показатели патриотика'!D176</f>
        <v>шт</v>
      </c>
      <c r="E202" s="171">
        <f>'таланты+инициативы0,28'!D262</f>
        <v>1.4000000000000001</v>
      </c>
    </row>
    <row r="203" spans="1:5" ht="12" customHeight="1" x14ac:dyDescent="0.25">
      <c r="A203" s="743"/>
      <c r="B203" s="744"/>
      <c r="C203" s="112" t="str">
        <f>'натур показатели патриотика'!C177</f>
        <v xml:space="preserve">колер </v>
      </c>
      <c r="D203" s="67" t="str">
        <f>'натур показатели патриотика'!D177</f>
        <v>шт</v>
      </c>
      <c r="E203" s="171">
        <f>'таланты+инициативы0,28'!D263</f>
        <v>1.4000000000000001</v>
      </c>
    </row>
    <row r="204" spans="1:5" ht="12" customHeight="1" x14ac:dyDescent="0.25">
      <c r="A204" s="743"/>
      <c r="B204" s="744"/>
      <c r="C204" s="112" t="str">
        <f>'натур показатели патриотика'!C178</f>
        <v>скотч маляр</v>
      </c>
      <c r="D204" s="67" t="str">
        <f>'натур показатели патриотика'!D178</f>
        <v>шт</v>
      </c>
      <c r="E204" s="171">
        <f>'таланты+инициативы0,28'!D264</f>
        <v>3.08</v>
      </c>
    </row>
    <row r="205" spans="1:5" ht="12" customHeight="1" x14ac:dyDescent="0.25">
      <c r="A205" s="743"/>
      <c r="B205" s="744"/>
      <c r="C205" s="112" t="str">
        <f>'натур показатели патриотика'!C179</f>
        <v>паста колеровочная</v>
      </c>
      <c r="D205" s="67" t="str">
        <f>'натур показатели патриотика'!D179</f>
        <v>шт</v>
      </c>
      <c r="E205" s="171">
        <f>'таланты+инициативы0,28'!D265</f>
        <v>2.8000000000000003</v>
      </c>
    </row>
    <row r="206" spans="1:5" ht="12" customHeight="1" x14ac:dyDescent="0.25">
      <c r="A206" s="743"/>
      <c r="B206" s="744"/>
      <c r="C206" s="112" t="str">
        <f>'натур показатели патриотика'!C180</f>
        <v>колер</v>
      </c>
      <c r="D206" s="67" t="str">
        <f>'натур показатели патриотика'!D180</f>
        <v>шт</v>
      </c>
      <c r="E206" s="171">
        <f>'таланты+инициативы0,28'!D266</f>
        <v>2.2400000000000002</v>
      </c>
    </row>
    <row r="207" spans="1:5" ht="12" customHeight="1" x14ac:dyDescent="0.25">
      <c r="A207" s="743"/>
      <c r="B207" s="744"/>
      <c r="C207" s="112" t="str">
        <f>'натур показатели патриотика'!C181</f>
        <v>краска акрил</v>
      </c>
      <c r="D207" s="67" t="str">
        <f>'натур показатели патриотика'!D181</f>
        <v>шт</v>
      </c>
      <c r="E207" s="171">
        <f>'таланты+инициативы0,28'!D267</f>
        <v>0.28000000000000003</v>
      </c>
    </row>
    <row r="208" spans="1:5" ht="12" customHeight="1" x14ac:dyDescent="0.25">
      <c r="A208" s="743"/>
      <c r="B208" s="744"/>
      <c r="C208" s="112" t="str">
        <f>'натур показатели патриотика'!C182</f>
        <v>насадка на валик</v>
      </c>
      <c r="D208" s="67" t="str">
        <f>'натур показатели патриотика'!D182</f>
        <v>шт</v>
      </c>
      <c r="E208" s="171">
        <f>'таланты+инициативы0,28'!D268</f>
        <v>1.1200000000000001</v>
      </c>
    </row>
    <row r="209" spans="1:5" ht="12" customHeight="1" x14ac:dyDescent="0.25">
      <c r="A209" s="743"/>
      <c r="B209" s="744"/>
      <c r="C209" s="112" t="str">
        <f>'натур показатели патриотика'!C183</f>
        <v>HDMI кабель 5м</v>
      </c>
      <c r="D209" s="67" t="str">
        <f>'натур показатели патриотика'!D183</f>
        <v>шт</v>
      </c>
      <c r="E209" s="171">
        <f>'таланты+инициативы0,28'!D269</f>
        <v>0.28000000000000003</v>
      </c>
    </row>
    <row r="210" spans="1:5" ht="12" customHeight="1" x14ac:dyDescent="0.25">
      <c r="A210" s="743"/>
      <c r="B210" s="744"/>
      <c r="C210" s="112" t="str">
        <f>'натур показатели патриотика'!C184</f>
        <v>HDMI кабель 10м</v>
      </c>
      <c r="D210" s="67" t="str">
        <f>'натур показатели патриотика'!D184</f>
        <v>шт</v>
      </c>
      <c r="E210" s="171">
        <f>'таланты+инициативы0,28'!D270</f>
        <v>0.28000000000000003</v>
      </c>
    </row>
    <row r="211" spans="1:5" ht="12" customHeight="1" x14ac:dyDescent="0.25">
      <c r="A211" s="743"/>
      <c r="B211" s="744"/>
      <c r="C211" s="112" t="str">
        <f>'натур показатели патриотика'!C185</f>
        <v>сумка для ноутбука</v>
      </c>
      <c r="D211" s="67" t="str">
        <f>'натур показатели патриотика'!D185</f>
        <v>шт</v>
      </c>
      <c r="E211" s="171">
        <f>'таланты+инициативы0,28'!D271</f>
        <v>0.84000000000000008</v>
      </c>
    </row>
    <row r="212" spans="1:5" ht="12" customHeight="1" x14ac:dyDescent="0.25">
      <c r="A212" s="743"/>
      <c r="B212" s="744"/>
      <c r="C212" s="112" t="str">
        <f>'натур показатели патриотика'!C186</f>
        <v>флеш карта</v>
      </c>
      <c r="D212" s="67" t="str">
        <f>'натур показатели патриотика'!D186</f>
        <v>шт</v>
      </c>
      <c r="E212" s="171">
        <f>'таланты+инициативы0,28'!D272</f>
        <v>1.6800000000000002</v>
      </c>
    </row>
    <row r="213" spans="1:5" ht="12" customHeight="1" x14ac:dyDescent="0.25">
      <c r="A213" s="743"/>
      <c r="B213" s="744"/>
      <c r="C213" s="112" t="str">
        <f>'натур показатели патриотика'!C187</f>
        <v>кулер для процессора</v>
      </c>
      <c r="D213" s="67" t="str">
        <f>'натур показатели патриотика'!D187</f>
        <v>шт</v>
      </c>
      <c r="E213" s="171">
        <f>'таланты+инициативы0,28'!D273</f>
        <v>0.28000000000000003</v>
      </c>
    </row>
    <row r="214" spans="1:5" ht="12" customHeight="1" x14ac:dyDescent="0.25">
      <c r="A214" s="743"/>
      <c r="B214" s="744"/>
      <c r="C214" s="112" t="str">
        <f>'натур показатели патриотика'!C188</f>
        <v>блок питания</v>
      </c>
      <c r="D214" s="67" t="str">
        <f>'натур показатели патриотика'!D188</f>
        <v>шт</v>
      </c>
      <c r="E214" s="171">
        <f>'таланты+инициативы0,28'!D274</f>
        <v>0.28000000000000003</v>
      </c>
    </row>
    <row r="215" spans="1:5" ht="12" customHeight="1" x14ac:dyDescent="0.25">
      <c r="A215" s="743"/>
      <c r="B215" s="744"/>
      <c r="C215" s="112" t="str">
        <f>'натур показатели патриотика'!C189</f>
        <v>клавиатура</v>
      </c>
      <c r="D215" s="67" t="str">
        <f>'натур показатели патриотика'!D189</f>
        <v>шт</v>
      </c>
      <c r="E215" s="171">
        <f>'таланты+инициативы0,28'!D275</f>
        <v>0.84000000000000008</v>
      </c>
    </row>
    <row r="216" spans="1:5" ht="12" customHeight="1" x14ac:dyDescent="0.25">
      <c r="A216" s="743"/>
      <c r="B216" s="744"/>
      <c r="C216" s="112" t="str">
        <f>'натур показатели патриотика'!C190</f>
        <v>снеговая лопата</v>
      </c>
      <c r="D216" s="67" t="str">
        <f>'натур показатели патриотика'!D190</f>
        <v>шт</v>
      </c>
      <c r="E216" s="171">
        <f>'таланты+инициативы0,28'!D276</f>
        <v>0.28000000000000003</v>
      </c>
    </row>
    <row r="217" spans="1:5" ht="12" customHeight="1" x14ac:dyDescent="0.25">
      <c r="A217" s="743"/>
      <c r="B217" s="744"/>
      <c r="C217" s="112" t="str">
        <f>'натур показатели патриотика'!C191</f>
        <v>уголок</v>
      </c>
      <c r="D217" s="67" t="str">
        <f>'натур показатели патриотика'!D191</f>
        <v>шт</v>
      </c>
      <c r="E217" s="171">
        <f>'таланты+инициативы0,28'!D277</f>
        <v>5.6000000000000005</v>
      </c>
    </row>
    <row r="218" spans="1:5" ht="12" customHeight="1" x14ac:dyDescent="0.25">
      <c r="A218" s="743"/>
      <c r="B218" s="744"/>
      <c r="C218" s="112" t="str">
        <f>'натур показатели патриотика'!C192</f>
        <v>перчатки</v>
      </c>
      <c r="D218" s="67" t="str">
        <f>'натур показатели патриотика'!D192</f>
        <v>шт</v>
      </c>
      <c r="E218" s="171">
        <f>'таланты+инициативы0,28'!D278</f>
        <v>0.28000000000000003</v>
      </c>
    </row>
    <row r="219" spans="1:5" ht="12" customHeight="1" x14ac:dyDescent="0.25">
      <c r="A219" s="743"/>
      <c r="B219" s="744"/>
      <c r="C219" s="112" t="str">
        <f>'натур показатели патриотика'!C193</f>
        <v>шпатель</v>
      </c>
      <c r="D219" s="67" t="str">
        <f>'натур показатели патриотика'!D193</f>
        <v>шт</v>
      </c>
      <c r="E219" s="171">
        <f>'таланты+инициативы0,28'!D279</f>
        <v>0.28000000000000003</v>
      </c>
    </row>
    <row r="220" spans="1:5" x14ac:dyDescent="0.25">
      <c r="A220" s="743"/>
      <c r="B220" s="744"/>
      <c r="C220" s="112" t="str">
        <f>'натур показатели патриотика'!C194</f>
        <v>шпатлевка</v>
      </c>
      <c r="D220" s="67" t="str">
        <f>'натур показатели патриотика'!D194</f>
        <v>шт</v>
      </c>
      <c r="E220" s="171">
        <f>'таланты+инициативы0,28'!D280</f>
        <v>0.28000000000000003</v>
      </c>
    </row>
    <row r="221" spans="1:5" x14ac:dyDescent="0.25">
      <c r="A221" s="743"/>
      <c r="B221" s="744"/>
      <c r="C221" s="112" t="str">
        <f>'натур показатели патриотика'!C195</f>
        <v>алебастр</v>
      </c>
      <c r="D221" s="67" t="str">
        <f>'натур показатели патриотика'!D195</f>
        <v>шт</v>
      </c>
      <c r="E221" s="171">
        <f>'таланты+инициативы0,28'!D281</f>
        <v>0.28000000000000003</v>
      </c>
    </row>
    <row r="222" spans="1:5" x14ac:dyDescent="0.25">
      <c r="A222" s="743"/>
      <c r="B222" s="744"/>
      <c r="C222" s="112" t="str">
        <f>'натур показатели патриотика'!C196</f>
        <v>кран шаровый</v>
      </c>
      <c r="D222" s="67" t="str">
        <f>'натур показатели патриотика'!D196</f>
        <v>шт</v>
      </c>
      <c r="E222" s="171">
        <f>'таланты+инициативы0,28'!D282</f>
        <v>1.6800000000000002</v>
      </c>
    </row>
    <row r="223" spans="1:5" x14ac:dyDescent="0.25">
      <c r="A223" s="743"/>
      <c r="B223" s="744"/>
      <c r="C223" s="112" t="str">
        <f>'натур показатели патриотика'!C197</f>
        <v>мешок зеленый</v>
      </c>
      <c r="D223" s="67" t="str">
        <f>'натур показатели патриотика'!D197</f>
        <v>шт</v>
      </c>
      <c r="E223" s="171">
        <f>'таланты+инициативы0,28'!D283</f>
        <v>14.000000000000002</v>
      </c>
    </row>
    <row r="224" spans="1:5" x14ac:dyDescent="0.25">
      <c r="A224" s="743"/>
      <c r="B224" s="744"/>
      <c r="C224" s="112" t="str">
        <f>'натур показатели патриотика'!C198</f>
        <v>настольная игра "тараканьи бега"</v>
      </c>
      <c r="D224" s="67" t="str">
        <f>'натур показатели патриотика'!D198</f>
        <v>шт</v>
      </c>
      <c r="E224" s="171">
        <f>'таланты+инициативы0,28'!D284</f>
        <v>0.28000000000000003</v>
      </c>
    </row>
    <row r="225" spans="1:5" x14ac:dyDescent="0.25">
      <c r="A225" s="743"/>
      <c r="B225" s="744"/>
      <c r="C225" s="112" t="str">
        <f>'натур показатели патриотика'!C199</f>
        <v>настольная игра "Свинтус"</v>
      </c>
      <c r="D225" s="67" t="str">
        <f>'натур показатели патриотика'!D199</f>
        <v>шт</v>
      </c>
      <c r="E225" s="171">
        <f>'таланты+инициативы0,28'!D285</f>
        <v>0.28000000000000003</v>
      </c>
    </row>
    <row r="226" spans="1:5" x14ac:dyDescent="0.25">
      <c r="A226" s="743"/>
      <c r="B226" s="744"/>
      <c r="C226" s="112" t="str">
        <f>'натур показатели патриотика'!C200</f>
        <v>настольная игра "мафия"</v>
      </c>
      <c r="D226" s="67" t="str">
        <f>'натур показатели патриотика'!D200</f>
        <v>шт</v>
      </c>
      <c r="E226" s="171">
        <f>'таланты+инициативы0,28'!D286</f>
        <v>0.28000000000000003</v>
      </c>
    </row>
    <row r="227" spans="1:5" x14ac:dyDescent="0.25">
      <c r="A227" s="743"/>
      <c r="B227" s="744"/>
      <c r="C227" s="112" t="str">
        <f>'натур показатели патриотика'!C201</f>
        <v>мыло жидкое</v>
      </c>
      <c r="D227" s="67" t="str">
        <f>'натур показатели патриотика'!D201</f>
        <v>шт</v>
      </c>
      <c r="E227" s="171">
        <f>'таланты+инициативы0,28'!D287</f>
        <v>0.84000000000000008</v>
      </c>
    </row>
    <row r="228" spans="1:5" x14ac:dyDescent="0.25">
      <c r="A228" s="743"/>
      <c r="B228" s="744"/>
      <c r="C228" s="112" t="str">
        <f>'натур показатели патриотика'!C202</f>
        <v>насадка на швабру</v>
      </c>
      <c r="D228" s="67" t="str">
        <f>'натур показатели патриотика'!D202</f>
        <v>шт</v>
      </c>
      <c r="E228" s="171">
        <f>'таланты+инициативы0,28'!D288</f>
        <v>2.8000000000000003</v>
      </c>
    </row>
    <row r="229" spans="1:5" x14ac:dyDescent="0.25">
      <c r="A229" s="743"/>
      <c r="B229" s="744"/>
      <c r="C229" s="112" t="str">
        <f>'натур показатели патриотика'!C203</f>
        <v>ведро пластик</v>
      </c>
      <c r="D229" s="67" t="str">
        <f>'натур показатели патриотика'!D203</f>
        <v>шт</v>
      </c>
      <c r="E229" s="171">
        <f>'таланты+инициативы0,28'!D289</f>
        <v>0.56000000000000005</v>
      </c>
    </row>
    <row r="230" spans="1:5" x14ac:dyDescent="0.25">
      <c r="A230" s="743"/>
      <c r="B230" s="744"/>
      <c r="C230" s="112" t="str">
        <f>'натур показатели патриотика'!C204</f>
        <v>туал бумага</v>
      </c>
      <c r="D230" s="67" t="str">
        <f>'натур показатели патриотика'!D204</f>
        <v>шт</v>
      </c>
      <c r="E230" s="171">
        <f>'таланты+инициативы0,28'!D290</f>
        <v>14.000000000000002</v>
      </c>
    </row>
    <row r="231" spans="1:5" x14ac:dyDescent="0.25">
      <c r="A231" s="743"/>
      <c r="B231" s="744"/>
      <c r="C231" s="112" t="str">
        <f>'натур показатели патриотика'!C205</f>
        <v>кнопки силовые</v>
      </c>
      <c r="D231" s="67" t="str">
        <f>'натур показатели патриотика'!D205</f>
        <v>шт</v>
      </c>
      <c r="E231" s="171">
        <f>'таланты+инициативы0,28'!D291</f>
        <v>22.400000000000002</v>
      </c>
    </row>
    <row r="232" spans="1:5" x14ac:dyDescent="0.25">
      <c r="A232" s="743"/>
      <c r="B232" s="744"/>
      <c r="C232" s="112" t="str">
        <f>'натур показатели патриотика'!C206</f>
        <v>канц нож</v>
      </c>
      <c r="D232" s="67" t="str">
        <f>'натур показатели патриотика'!D206</f>
        <v>шт</v>
      </c>
      <c r="E232" s="171">
        <f>'таланты+инициативы0,28'!D292</f>
        <v>2.8000000000000003</v>
      </c>
    </row>
    <row r="233" spans="1:5" x14ac:dyDescent="0.25">
      <c r="A233" s="743"/>
      <c r="B233" s="744"/>
      <c r="C233" s="112" t="str">
        <f>'натур показатели патриотика'!C207</f>
        <v>нож для хобби</v>
      </c>
      <c r="D233" s="67" t="str">
        <f>'натур показатели патриотика'!D207</f>
        <v>шт</v>
      </c>
      <c r="E233" s="171">
        <f>'таланты+инициативы0,28'!D293</f>
        <v>1.4000000000000001</v>
      </c>
    </row>
    <row r="234" spans="1:5" x14ac:dyDescent="0.25">
      <c r="A234" s="743"/>
      <c r="B234" s="744"/>
      <c r="C234" s="112" t="str">
        <f>'натур показатели патриотика'!C208</f>
        <v>магниты для доски (уп 9 шт)</v>
      </c>
      <c r="D234" s="67" t="str">
        <f>'натур показатели патриотика'!D208</f>
        <v>шт</v>
      </c>
      <c r="E234" s="171">
        <f>'таланты+инициативы0,28'!D294</f>
        <v>1.4000000000000001</v>
      </c>
    </row>
    <row r="235" spans="1:5" x14ac:dyDescent="0.25">
      <c r="A235" s="743"/>
      <c r="B235" s="744"/>
      <c r="C235" s="112" t="str">
        <f>'натур показатели патриотика'!C209</f>
        <v>ежедневник</v>
      </c>
      <c r="D235" s="67" t="str">
        <f>'натур показатели патриотика'!D209</f>
        <v>шт</v>
      </c>
      <c r="E235" s="171">
        <f>'таланты+инициативы0,28'!D295</f>
        <v>1.4000000000000001</v>
      </c>
    </row>
    <row r="236" spans="1:5" x14ac:dyDescent="0.25">
      <c r="A236" s="743"/>
      <c r="B236" s="744"/>
      <c r="C236" s="112" t="str">
        <f>'натур показатели патриотика'!C210</f>
        <v>ср-во для стекол</v>
      </c>
      <c r="D236" s="67" t="str">
        <f>'натур показатели патриотика'!D210</f>
        <v>шт</v>
      </c>
      <c r="E236" s="171">
        <f>'таланты+инициативы0,28'!D296</f>
        <v>0.56000000000000005</v>
      </c>
    </row>
    <row r="237" spans="1:5" x14ac:dyDescent="0.25">
      <c r="A237" s="743"/>
      <c r="B237" s="744"/>
      <c r="C237" s="112" t="str">
        <f>'натур показатели патриотика'!C211</f>
        <v>пемолюкс</v>
      </c>
      <c r="D237" s="67" t="str">
        <f>'натур показатели патриотика'!D211</f>
        <v>шт</v>
      </c>
      <c r="E237" s="171">
        <f>'таланты+инициативы0,28'!D297</f>
        <v>2.8000000000000003</v>
      </c>
    </row>
    <row r="238" spans="1:5" x14ac:dyDescent="0.25">
      <c r="A238" s="743"/>
      <c r="B238" s="744"/>
      <c r="C238" s="112" t="str">
        <f>'натур показатели патриотика'!C212</f>
        <v>доместос</v>
      </c>
      <c r="D238" s="67" t="str">
        <f>'натур показатели патриотика'!D212</f>
        <v>шт</v>
      </c>
      <c r="E238" s="171">
        <f>'таланты+инициативы0,28'!D298</f>
        <v>1.1200000000000001</v>
      </c>
    </row>
    <row r="239" spans="1:5" x14ac:dyDescent="0.25">
      <c r="A239" s="743"/>
      <c r="B239" s="744"/>
      <c r="C239" s="112" t="str">
        <f>'натур показатели патриотика'!C213</f>
        <v>маркер</v>
      </c>
      <c r="D239" s="67" t="str">
        <f>'натур показатели патриотика'!D213</f>
        <v>шт</v>
      </c>
      <c r="E239" s="171">
        <f>'таланты+инициативы0,28'!D299</f>
        <v>8.4</v>
      </c>
    </row>
    <row r="240" spans="1:5" x14ac:dyDescent="0.25">
      <c r="A240" s="743"/>
      <c r="B240" s="744"/>
      <c r="C240" s="112" t="str">
        <f>'натур показатели патриотика'!C214</f>
        <v>тал блок освеж</v>
      </c>
      <c r="D240" s="67" t="str">
        <f>'натур показатели патриотика'!D214</f>
        <v>шт</v>
      </c>
      <c r="E240" s="171">
        <f>'таланты+инициативы0,28'!D300</f>
        <v>2.8000000000000003</v>
      </c>
    </row>
    <row r="241" spans="1:5" x14ac:dyDescent="0.25">
      <c r="A241" s="743"/>
      <c r="B241" s="744"/>
      <c r="C241" s="112" t="str">
        <f>'натур показатели патриотика'!C215</f>
        <v>футболка-поло белая с логотипом, мужская</v>
      </c>
      <c r="D241" s="67" t="str">
        <f>'натур показатели патриотика'!D215</f>
        <v>шт</v>
      </c>
      <c r="E241" s="171">
        <f>'таланты+инициативы0,28'!D301</f>
        <v>1.1200000000000001</v>
      </c>
    </row>
    <row r="242" spans="1:5" x14ac:dyDescent="0.25">
      <c r="A242" s="743"/>
      <c r="B242" s="744"/>
      <c r="C242" s="112" t="str">
        <f>'натур показатели патриотика'!C216</f>
        <v>футболка-поло белая с логотипом, женская</v>
      </c>
      <c r="D242" s="67" t="str">
        <f>'натур показатели патриотика'!D216</f>
        <v>шт</v>
      </c>
      <c r="E242" s="171">
        <f>'таланты+инициативы0,28'!D302</f>
        <v>2.5200000000000005</v>
      </c>
    </row>
    <row r="243" spans="1:5" x14ac:dyDescent="0.25">
      <c r="A243" s="743"/>
      <c r="B243" s="744"/>
      <c r="C243" s="112" t="str">
        <f>'натур показатели патриотика'!C217</f>
        <v>радиатор медный</v>
      </c>
      <c r="D243" s="67" t="str">
        <f>'натур показатели патриотика'!D217</f>
        <v>шт</v>
      </c>
      <c r="E243" s="171">
        <f>'таланты+инициативы0,28'!D303</f>
        <v>0.28000000000000003</v>
      </c>
    </row>
    <row r="244" spans="1:5" x14ac:dyDescent="0.25">
      <c r="A244" s="743"/>
      <c r="B244" s="744"/>
      <c r="C244" s="112" t="str">
        <f>'натур показатели патриотика'!C218</f>
        <v>гидротолкатель клапана</v>
      </c>
      <c r="D244" s="67" t="str">
        <f>'натур показатели патриотика'!D218</f>
        <v>шт</v>
      </c>
      <c r="E244" s="171">
        <f>'таланты+инициативы0,28'!D304</f>
        <v>0.56000000000000005</v>
      </c>
    </row>
    <row r="245" spans="1:5" x14ac:dyDescent="0.25">
      <c r="A245" s="743"/>
      <c r="B245" s="744"/>
      <c r="C245" s="112" t="str">
        <f>'натур показатели патриотика'!C219</f>
        <v>маслосъемные колпачки (16 шт)</v>
      </c>
      <c r="D245" s="67" t="str">
        <f>'натур показатели патриотика'!D219</f>
        <v>шт</v>
      </c>
      <c r="E245" s="171">
        <f>'таланты+инициативы0,28'!D305</f>
        <v>0.28000000000000003</v>
      </c>
    </row>
    <row r="246" spans="1:5" x14ac:dyDescent="0.25">
      <c r="A246" s="743"/>
      <c r="B246" s="744"/>
      <c r="C246" s="112" t="str">
        <f>'натур показатели патриотика'!C220</f>
        <v>к-т ГРМ (полный)</v>
      </c>
      <c r="D246" s="67" t="str">
        <f>'натур показатели патриотика'!D220</f>
        <v>шт</v>
      </c>
      <c r="E246" s="171">
        <f>'таланты+инициативы0,28'!D306</f>
        <v>0.28000000000000003</v>
      </c>
    </row>
    <row r="247" spans="1:5" x14ac:dyDescent="0.25">
      <c r="A247" s="743"/>
      <c r="B247" s="744"/>
      <c r="C247" s="112" t="str">
        <f>'натур показатели патриотика'!C221</f>
        <v>фланец упорный распредвала</v>
      </c>
      <c r="D247" s="67" t="str">
        <f>'натур показатели патриотика'!D221</f>
        <v>шт</v>
      </c>
      <c r="E247" s="171">
        <f>'таланты+инициативы0,28'!D307</f>
        <v>0.56000000000000005</v>
      </c>
    </row>
    <row r="248" spans="1:5" ht="22.5" customHeight="1" x14ac:dyDescent="0.25">
      <c r="A248" s="743"/>
      <c r="B248" s="744"/>
      <c r="C248" s="112" t="str">
        <f>'натур показатели патриотика'!C222</f>
        <v>гидронатяжитель цепи</v>
      </c>
      <c r="D248" s="67" t="str">
        <f>'натур показатели патриотика'!D222</f>
        <v>шт</v>
      </c>
      <c r="E248" s="171">
        <f>'таланты+инициативы0,28'!D308</f>
        <v>0.56000000000000005</v>
      </c>
    </row>
    <row r="249" spans="1:5" x14ac:dyDescent="0.25">
      <c r="A249" s="743"/>
      <c r="B249" s="744"/>
      <c r="C249" s="112" t="str">
        <f>'натур показатели патриотика'!C223</f>
        <v>прокладка головки блока</v>
      </c>
      <c r="D249" s="67" t="str">
        <f>'натур показатели патриотика'!D223</f>
        <v>шт</v>
      </c>
      <c r="E249" s="171">
        <f>'таланты+инициативы0,28'!D309</f>
        <v>0.28000000000000003</v>
      </c>
    </row>
    <row r="250" spans="1:5" x14ac:dyDescent="0.25">
      <c r="A250" s="743"/>
      <c r="B250" s="744"/>
      <c r="C250" s="112" t="str">
        <f>'натур показатели патриотика'!C224</f>
        <v>к-т прокладок на дв.4091</v>
      </c>
      <c r="D250" s="67" t="str">
        <f>'натур показатели патриотика'!D224</f>
        <v>шт</v>
      </c>
      <c r="E250" s="171">
        <f>'таланты+инициативы0,28'!D310</f>
        <v>0.28000000000000003</v>
      </c>
    </row>
    <row r="251" spans="1:5" x14ac:dyDescent="0.25">
      <c r="A251" s="743"/>
      <c r="B251" s="744"/>
      <c r="C251" s="112" t="str">
        <f>'натур показатели патриотика'!C225</f>
        <v>dextron iv</v>
      </c>
      <c r="D251" s="67" t="str">
        <f>'натур показатели патриотика'!D225</f>
        <v>шт</v>
      </c>
      <c r="E251" s="171">
        <f>'таланты+инициативы0,28'!D311</f>
        <v>0.28000000000000003</v>
      </c>
    </row>
    <row r="252" spans="1:5" x14ac:dyDescent="0.25">
      <c r="A252" s="743"/>
      <c r="B252" s="744"/>
      <c r="C252" s="112" t="str">
        <f>'натур показатели патриотика'!C226</f>
        <v>смазка (шрус)</v>
      </c>
      <c r="D252" s="67" t="str">
        <f>'натур показатели патриотика'!D226</f>
        <v>шт</v>
      </c>
      <c r="E252" s="171">
        <f>'таланты+инициативы0,28'!D312</f>
        <v>1.4000000000000001</v>
      </c>
    </row>
    <row r="253" spans="1:5" x14ac:dyDescent="0.25">
      <c r="A253" s="743"/>
      <c r="B253" s="744"/>
      <c r="C253" s="112" t="str">
        <f>'натур показатели патриотика'!C227</f>
        <v>смазка литол-24</v>
      </c>
      <c r="D253" s="67" t="str">
        <f>'натур показатели патриотика'!D227</f>
        <v>шт</v>
      </c>
      <c r="E253" s="171">
        <f>'таланты+инициативы0,28'!D313</f>
        <v>1.1200000000000001</v>
      </c>
    </row>
    <row r="254" spans="1:5" x14ac:dyDescent="0.25">
      <c r="A254" s="743"/>
      <c r="B254" s="744"/>
      <c r="C254" s="112" t="str">
        <f>'натур показатели патриотика'!C228</f>
        <v>тормозная жидкость (0,910 кг)</v>
      </c>
      <c r="D254" s="67" t="str">
        <f>'натур показатели патриотика'!D228</f>
        <v>шт</v>
      </c>
      <c r="E254" s="171">
        <f>'таланты+инициативы0,28'!D314</f>
        <v>0.56000000000000005</v>
      </c>
    </row>
    <row r="255" spans="1:5" x14ac:dyDescent="0.25">
      <c r="A255" s="743"/>
      <c r="B255" s="744"/>
      <c r="C255" s="112" t="str">
        <f>'натур показатели патриотика'!C229</f>
        <v>детали для пазла "Многоуровневая карта Северо-Енисейского района"</v>
      </c>
      <c r="D255" s="67" t="str">
        <f>'натур показатели патриотика'!D229</f>
        <v>шт</v>
      </c>
      <c r="E255" s="171">
        <f>'таланты+инициативы0,28'!D315</f>
        <v>0.28000000000000003</v>
      </c>
    </row>
    <row r="256" spans="1:5" x14ac:dyDescent="0.25">
      <c r="A256" s="743"/>
      <c r="B256" s="744"/>
      <c r="C256" s="112" t="str">
        <f>'натур показатели патриотика'!C230</f>
        <v>антифриз УАЗ</v>
      </c>
      <c r="D256" s="67" t="str">
        <f>'натур показатели патриотика'!D230</f>
        <v>шт</v>
      </c>
      <c r="E256" s="171">
        <f>'таланты+инициативы0,28'!D316</f>
        <v>0.56000000000000005</v>
      </c>
    </row>
    <row r="257" spans="1:5" x14ac:dyDescent="0.25">
      <c r="A257" s="743"/>
      <c r="B257" s="744"/>
      <c r="C257" s="112" t="str">
        <f>'натур показатели патриотика'!C231</f>
        <v>ГСМ УАЗ (Масло двигатель)</v>
      </c>
      <c r="D257" s="67" t="str">
        <f>'натур показатели патриотика'!D231</f>
        <v>шт</v>
      </c>
      <c r="E257" s="171">
        <f>'таланты+инициативы0,28'!D317</f>
        <v>2.2400000000000002</v>
      </c>
    </row>
    <row r="258" spans="1:5" x14ac:dyDescent="0.25">
      <c r="A258" s="743"/>
      <c r="B258" s="744"/>
      <c r="C258" s="112" t="str">
        <f>'натур показатели патриотика'!C232</f>
        <v>ГСМ Бензин</v>
      </c>
      <c r="D258" s="67" t="str">
        <f>'натур показатели патриотика'!D232</f>
        <v>шт</v>
      </c>
      <c r="E258" s="171">
        <f>'таланты+инициативы0,28'!D318</f>
        <v>840.00000000000011</v>
      </c>
    </row>
    <row r="259" spans="1:5" hidden="1" x14ac:dyDescent="0.25">
      <c r="A259" s="743"/>
      <c r="B259" s="744"/>
      <c r="C259" s="112">
        <f>'натур показатели патриотика'!C233</f>
        <v>0</v>
      </c>
      <c r="D259" s="67">
        <f>'натур показатели патриотика'!D233</f>
        <v>0</v>
      </c>
      <c r="E259" s="171">
        <f>'таланты+инициативы0,28'!D319</f>
        <v>0</v>
      </c>
    </row>
    <row r="260" spans="1:5" hidden="1" x14ac:dyDescent="0.25">
      <c r="A260" s="743"/>
      <c r="B260" s="744"/>
      <c r="C260" s="112">
        <f>'натур показатели патриотика'!C234</f>
        <v>0</v>
      </c>
      <c r="D260" s="67">
        <f>'натур показатели патриотика'!D234</f>
        <v>0</v>
      </c>
      <c r="E260" s="171">
        <f>'таланты+инициативы0,28'!D320</f>
        <v>0</v>
      </c>
    </row>
    <row r="261" spans="1:5" hidden="1" x14ac:dyDescent="0.25">
      <c r="A261" s="743"/>
      <c r="B261" s="744"/>
      <c r="C261" s="112">
        <f>'натур показатели патриотика'!C235</f>
        <v>0</v>
      </c>
      <c r="D261" s="67">
        <f>'натур показатели патриотика'!D235</f>
        <v>0</v>
      </c>
      <c r="E261" s="171">
        <f>'таланты+инициативы0,28'!D321</f>
        <v>0</v>
      </c>
    </row>
    <row r="262" spans="1:5" hidden="1" x14ac:dyDescent="0.25">
      <c r="A262" s="743"/>
      <c r="B262" s="744"/>
      <c r="C262" s="112">
        <f>'натур показатели патриотика'!C236</f>
        <v>0</v>
      </c>
      <c r="D262" s="67">
        <f>'натур показатели патриотика'!D236</f>
        <v>0</v>
      </c>
      <c r="E262" s="171">
        <f>'таланты+инициативы0,28'!D322</f>
        <v>0</v>
      </c>
    </row>
    <row r="263" spans="1:5" hidden="1" x14ac:dyDescent="0.25">
      <c r="A263" s="743"/>
      <c r="B263" s="744"/>
      <c r="C263" s="112">
        <f>'натур показатели патриотика'!C237</f>
        <v>0</v>
      </c>
      <c r="D263" s="67">
        <f>'натур показатели патриотика'!D237</f>
        <v>0</v>
      </c>
      <c r="E263" s="171">
        <f>'таланты+инициативы0,28'!D323</f>
        <v>0</v>
      </c>
    </row>
    <row r="264" spans="1:5" hidden="1" x14ac:dyDescent="0.25">
      <c r="A264" s="743"/>
      <c r="B264" s="744"/>
      <c r="C264" s="112">
        <f>'натур показатели патриотика'!C238</f>
        <v>0</v>
      </c>
      <c r="D264" s="67">
        <f>'натур показатели патриотика'!D238</f>
        <v>0</v>
      </c>
      <c r="E264" s="171">
        <f>'таланты+инициативы0,28'!D324</f>
        <v>0</v>
      </c>
    </row>
    <row r="265" spans="1:5" hidden="1" x14ac:dyDescent="0.25">
      <c r="A265" s="743"/>
      <c r="B265" s="744"/>
      <c r="C265" s="112">
        <f>'натур показатели патриотика'!C239</f>
        <v>0</v>
      </c>
      <c r="D265" s="67">
        <f>'натур показатели патриотика'!D239</f>
        <v>0</v>
      </c>
      <c r="E265" s="171">
        <f>'таланты+инициативы0,28'!D325</f>
        <v>0</v>
      </c>
    </row>
    <row r="266" spans="1:5" hidden="1" x14ac:dyDescent="0.25">
      <c r="A266" s="743"/>
      <c r="B266" s="744"/>
      <c r="C266" s="112">
        <f>'натур показатели патриотика'!C240</f>
        <v>0</v>
      </c>
      <c r="D266" s="67">
        <f>'натур показатели патриотика'!D240</f>
        <v>0</v>
      </c>
      <c r="E266" s="171">
        <f>'таланты+инициативы0,28'!D326</f>
        <v>0</v>
      </c>
    </row>
    <row r="267" spans="1:5" hidden="1" x14ac:dyDescent="0.25">
      <c r="A267" s="743"/>
      <c r="B267" s="744"/>
      <c r="C267" s="112">
        <f>'натур показатели патриотика'!C241</f>
        <v>0</v>
      </c>
      <c r="D267" s="67">
        <f>'натур показатели патриотика'!D241</f>
        <v>0</v>
      </c>
      <c r="E267" s="171">
        <f>'таланты+инициативы0,28'!D327</f>
        <v>0</v>
      </c>
    </row>
    <row r="268" spans="1:5" hidden="1" x14ac:dyDescent="0.25">
      <c r="A268" s="743"/>
      <c r="B268" s="744"/>
      <c r="C268" s="112">
        <f>'натур показатели патриотика'!C242</f>
        <v>0</v>
      </c>
      <c r="D268" s="67">
        <f>'натур показатели патриотика'!D242</f>
        <v>0</v>
      </c>
      <c r="E268" s="171">
        <f>'таланты+инициативы0,28'!D328</f>
        <v>0</v>
      </c>
    </row>
    <row r="269" spans="1:5" hidden="1" x14ac:dyDescent="0.25">
      <c r="A269" s="743"/>
      <c r="B269" s="744"/>
      <c r="C269" s="112">
        <f>'натур показатели патриотика'!C243</f>
        <v>0</v>
      </c>
      <c r="D269" s="67">
        <f>'натур показатели патриотика'!D243</f>
        <v>0</v>
      </c>
      <c r="E269" s="171">
        <f>'таланты+инициативы0,28'!D329</f>
        <v>0</v>
      </c>
    </row>
    <row r="270" spans="1:5" hidden="1" x14ac:dyDescent="0.25">
      <c r="A270" s="743"/>
      <c r="B270" s="744"/>
      <c r="C270" s="112">
        <f>'натур показатели патриотика'!C244</f>
        <v>0</v>
      </c>
      <c r="D270" s="67">
        <f>'натур показатели патриотика'!D244</f>
        <v>0</v>
      </c>
      <c r="E270" s="171">
        <f>'таланты+инициативы0,28'!D330</f>
        <v>0</v>
      </c>
    </row>
    <row r="271" spans="1:5" hidden="1" x14ac:dyDescent="0.25">
      <c r="A271" s="743"/>
      <c r="B271" s="744"/>
      <c r="C271" s="112">
        <f>'натур показатели патриотика'!C245</f>
        <v>0</v>
      </c>
      <c r="D271" s="67">
        <f>'натур показатели патриотика'!D245</f>
        <v>0</v>
      </c>
      <c r="E271" s="171">
        <f>'таланты+инициативы0,28'!D331</f>
        <v>0</v>
      </c>
    </row>
    <row r="272" spans="1:5" hidden="1" x14ac:dyDescent="0.25">
      <c r="A272" s="743"/>
      <c r="B272" s="744"/>
      <c r="C272" s="112">
        <f>'натур показатели патриотика'!C246</f>
        <v>0</v>
      </c>
      <c r="D272" s="67">
        <f>'натур показатели патриотика'!D246</f>
        <v>0</v>
      </c>
      <c r="E272" s="171">
        <f>'таланты+инициативы0,28'!D332</f>
        <v>0</v>
      </c>
    </row>
    <row r="273" spans="1:5" hidden="1" x14ac:dyDescent="0.25">
      <c r="A273" s="743"/>
      <c r="B273" s="744"/>
      <c r="C273" s="112">
        <f>'натур показатели патриотика'!C247</f>
        <v>0</v>
      </c>
      <c r="D273" s="67">
        <f>'натур показатели патриотика'!D247</f>
        <v>0</v>
      </c>
      <c r="E273" s="171">
        <f>'таланты+инициативы0,28'!D333</f>
        <v>0</v>
      </c>
    </row>
    <row r="274" spans="1:5" hidden="1" x14ac:dyDescent="0.25">
      <c r="A274" s="743"/>
      <c r="B274" s="744"/>
      <c r="C274" s="112">
        <f>'натур показатели патриотика'!C248</f>
        <v>0</v>
      </c>
      <c r="D274" s="67">
        <f>'натур показатели патриотика'!D248</f>
        <v>0</v>
      </c>
      <c r="E274" s="171">
        <f>'таланты+инициативы0,28'!D334</f>
        <v>0</v>
      </c>
    </row>
    <row r="275" spans="1:5" hidden="1" x14ac:dyDescent="0.25">
      <c r="A275" s="743"/>
      <c r="B275" s="744"/>
      <c r="C275" s="112">
        <f>'натур показатели патриотика'!C249</f>
        <v>0</v>
      </c>
      <c r="D275" s="67">
        <f>'натур показатели патриотика'!D249</f>
        <v>0</v>
      </c>
      <c r="E275" s="171">
        <f>'таланты+инициативы0,28'!D335</f>
        <v>0</v>
      </c>
    </row>
    <row r="276" spans="1:5" hidden="1" x14ac:dyDescent="0.25">
      <c r="A276" s="743"/>
      <c r="B276" s="744"/>
      <c r="C276" s="112">
        <f>'натур показатели патриотика'!C250</f>
        <v>0</v>
      </c>
      <c r="D276" s="67">
        <f>'натур показатели патриотика'!D250</f>
        <v>0</v>
      </c>
      <c r="E276" s="171">
        <f>'таланты+инициативы0,28'!D336</f>
        <v>0</v>
      </c>
    </row>
    <row r="277" spans="1:5" hidden="1" x14ac:dyDescent="0.25">
      <c r="A277" s="743"/>
      <c r="B277" s="744"/>
      <c r="C277" s="112">
        <f>'натур показатели патриотика'!C251</f>
        <v>0</v>
      </c>
      <c r="D277" s="67">
        <f>'натур показатели патриотика'!D251</f>
        <v>0</v>
      </c>
      <c r="E277" s="171">
        <f>'таланты+инициативы0,28'!D337</f>
        <v>0</v>
      </c>
    </row>
    <row r="278" spans="1:5" hidden="1" x14ac:dyDescent="0.25">
      <c r="A278" s="743"/>
      <c r="B278" s="744"/>
      <c r="C278" s="112">
        <f>'натур показатели патриотика'!C252</f>
        <v>0</v>
      </c>
      <c r="D278" s="67">
        <f>'натур показатели патриотика'!D252</f>
        <v>0</v>
      </c>
      <c r="E278" s="171">
        <f>'таланты+инициативы0,28'!D338</f>
        <v>0</v>
      </c>
    </row>
    <row r="279" spans="1:5" hidden="1" x14ac:dyDescent="0.25">
      <c r="A279" s="743"/>
      <c r="B279" s="744"/>
      <c r="C279" s="112">
        <f>'натур показатели патриотика'!C253</f>
        <v>0</v>
      </c>
      <c r="D279" s="67">
        <f>'натур показатели патриотика'!D253</f>
        <v>0</v>
      </c>
      <c r="E279" s="171">
        <f>'таланты+инициативы0,28'!D339</f>
        <v>0</v>
      </c>
    </row>
    <row r="280" spans="1:5" hidden="1" x14ac:dyDescent="0.25">
      <c r="A280" s="743"/>
      <c r="B280" s="744"/>
      <c r="C280" s="112">
        <f>'натур показатели патриотика'!C254</f>
        <v>0</v>
      </c>
      <c r="D280" s="67">
        <f>'натур показатели патриотика'!D254</f>
        <v>0</v>
      </c>
      <c r="E280" s="171">
        <f>'таланты+инициативы0,28'!D340</f>
        <v>0</v>
      </c>
    </row>
    <row r="281" spans="1:5" hidden="1" x14ac:dyDescent="0.25">
      <c r="A281" s="743"/>
      <c r="B281" s="744"/>
      <c r="C281" s="112">
        <f>'натур показатели патриотика'!C255</f>
        <v>0</v>
      </c>
      <c r="D281" s="67">
        <f>'натур показатели патриотика'!D255</f>
        <v>0</v>
      </c>
      <c r="E281" s="171">
        <f>'таланты+инициативы0,28'!D341</f>
        <v>0</v>
      </c>
    </row>
    <row r="282" spans="1:5" hidden="1" x14ac:dyDescent="0.25">
      <c r="A282" s="743"/>
      <c r="B282" s="744"/>
      <c r="C282" s="112">
        <f>'натур показатели патриотика'!C256</f>
        <v>0</v>
      </c>
      <c r="D282" s="67">
        <f>'натур показатели патриотика'!D256</f>
        <v>0</v>
      </c>
      <c r="E282" s="171">
        <f>'таланты+инициативы0,28'!D342</f>
        <v>0</v>
      </c>
    </row>
    <row r="283" spans="1:5" hidden="1" x14ac:dyDescent="0.25">
      <c r="A283" s="743"/>
      <c r="B283" s="744"/>
      <c r="C283" s="112">
        <f>'натур показатели патриотика'!C257</f>
        <v>0</v>
      </c>
      <c r="D283" s="67">
        <f>'натур показатели патриотика'!D257</f>
        <v>0</v>
      </c>
      <c r="E283" s="171">
        <f>'таланты+инициативы0,28'!D343</f>
        <v>0</v>
      </c>
    </row>
    <row r="284" spans="1:5" hidden="1" x14ac:dyDescent="0.25">
      <c r="A284" s="743"/>
      <c r="B284" s="744"/>
      <c r="C284" s="112">
        <f>'натур показатели патриотика'!C258</f>
        <v>0</v>
      </c>
      <c r="D284" s="67">
        <f>'натур показатели патриотика'!D258</f>
        <v>0</v>
      </c>
      <c r="E284" s="171">
        <f>'таланты+инициативы0,28'!D344</f>
        <v>0</v>
      </c>
    </row>
    <row r="285" spans="1:5" hidden="1" x14ac:dyDescent="0.25">
      <c r="A285" s="743"/>
      <c r="B285" s="744"/>
      <c r="C285" s="112">
        <f>'натур показатели патриотика'!C259</f>
        <v>0</v>
      </c>
      <c r="D285" s="67">
        <f>'натур показатели патриотика'!D259</f>
        <v>0</v>
      </c>
      <c r="E285" s="171">
        <f>'таланты+инициативы0,28'!D345</f>
        <v>0</v>
      </c>
    </row>
    <row r="286" spans="1:5" hidden="1" x14ac:dyDescent="0.25">
      <c r="A286" s="743"/>
      <c r="B286" s="744"/>
      <c r="C286" s="112">
        <f>'натур показатели патриотика'!C260</f>
        <v>0</v>
      </c>
      <c r="D286" s="67">
        <f>'натур показатели патриотика'!D260</f>
        <v>0</v>
      </c>
      <c r="E286" s="171">
        <f>'таланты+инициативы0,28'!D346</f>
        <v>0</v>
      </c>
    </row>
    <row r="287" spans="1:5" hidden="1" x14ac:dyDescent="0.25">
      <c r="A287" s="743"/>
      <c r="B287" s="744"/>
      <c r="C287" s="112">
        <f>'натур показатели патриотика'!C261</f>
        <v>0</v>
      </c>
      <c r="D287" s="67">
        <f>'натур показатели патриотика'!D261</f>
        <v>0</v>
      </c>
      <c r="E287" s="171">
        <f>'таланты+инициативы0,28'!D347</f>
        <v>0</v>
      </c>
    </row>
    <row r="288" spans="1:5" hidden="1" x14ac:dyDescent="0.25">
      <c r="A288" s="743"/>
      <c r="B288" s="744"/>
      <c r="C288" s="112">
        <f>'натур показатели патриотика'!C262</f>
        <v>0</v>
      </c>
      <c r="D288" s="67">
        <f>'натур показатели патриотика'!D262</f>
        <v>0</v>
      </c>
      <c r="E288" s="171">
        <f>'таланты+инициативы0,28'!D348</f>
        <v>0</v>
      </c>
    </row>
    <row r="289" spans="1:5" hidden="1" x14ac:dyDescent="0.25">
      <c r="A289" s="743"/>
      <c r="B289" s="744"/>
      <c r="C289" s="112">
        <f>'натур показатели патриотика'!C263</f>
        <v>0</v>
      </c>
      <c r="D289" s="67">
        <f>'натур показатели патриотика'!D263</f>
        <v>0</v>
      </c>
      <c r="E289" s="171">
        <f>'таланты+инициативы0,28'!D349</f>
        <v>0</v>
      </c>
    </row>
    <row r="290" spans="1:5" hidden="1" x14ac:dyDescent="0.25">
      <c r="A290" s="743"/>
      <c r="B290" s="744"/>
      <c r="C290" s="112">
        <f>'натур показатели патриотика'!C264</f>
        <v>0</v>
      </c>
      <c r="D290" s="67">
        <f>'натур показатели патриотика'!D264</f>
        <v>0</v>
      </c>
      <c r="E290" s="171">
        <f>'таланты+инициативы0,28'!D350</f>
        <v>0</v>
      </c>
    </row>
    <row r="291" spans="1:5" hidden="1" x14ac:dyDescent="0.25">
      <c r="A291" s="743"/>
      <c r="B291" s="744"/>
      <c r="C291" s="112">
        <f>'натур показатели патриотика'!C265</f>
        <v>0</v>
      </c>
      <c r="D291" s="67">
        <f>'натур показатели патриотика'!D265</f>
        <v>0</v>
      </c>
      <c r="E291" s="171">
        <f>'таланты+инициативы0,28'!D351</f>
        <v>0</v>
      </c>
    </row>
    <row r="292" spans="1:5" hidden="1" x14ac:dyDescent="0.25">
      <c r="A292" s="743"/>
      <c r="B292" s="744"/>
      <c r="C292" s="112">
        <f>'натур показатели патриотика'!C266</f>
        <v>0</v>
      </c>
      <c r="D292" s="67">
        <f>'натур показатели патриотика'!D266</f>
        <v>0</v>
      </c>
      <c r="E292" s="171">
        <f>'таланты+инициативы0,28'!D352</f>
        <v>0</v>
      </c>
    </row>
    <row r="293" spans="1:5" hidden="1" x14ac:dyDescent="0.25">
      <c r="A293" s="743"/>
      <c r="B293" s="744"/>
      <c r="C293" s="112">
        <f>'натур показатели патриотика'!C267</f>
        <v>0</v>
      </c>
      <c r="D293" s="67">
        <f>'натур показатели патриотика'!D267</f>
        <v>0</v>
      </c>
      <c r="E293" s="171">
        <f>'таланты+инициативы0,28'!D353</f>
        <v>0</v>
      </c>
    </row>
    <row r="294" spans="1:5" hidden="1" x14ac:dyDescent="0.25">
      <c r="A294" s="743"/>
      <c r="B294" s="744"/>
      <c r="C294" s="112">
        <f>'натур показатели патриотика'!C268</f>
        <v>0</v>
      </c>
      <c r="D294" s="67">
        <f>'натур показатели патриотика'!D268</f>
        <v>0</v>
      </c>
      <c r="E294" s="171">
        <f>'таланты+инициативы0,28'!D354</f>
        <v>0</v>
      </c>
    </row>
    <row r="295" spans="1:5" hidden="1" x14ac:dyDescent="0.25">
      <c r="A295" s="743"/>
      <c r="B295" s="744"/>
      <c r="C295" s="112">
        <f>'натур показатели патриотика'!C269</f>
        <v>0</v>
      </c>
      <c r="D295" s="67">
        <f>'натур показатели патриотика'!D269</f>
        <v>0</v>
      </c>
      <c r="E295" s="171">
        <f>'таланты+инициативы0,28'!D355</f>
        <v>0</v>
      </c>
    </row>
    <row r="296" spans="1:5" hidden="1" x14ac:dyDescent="0.25">
      <c r="A296" s="743"/>
      <c r="B296" s="744"/>
      <c r="C296" s="112">
        <f>'натур показатели патриотика'!C270</f>
        <v>0</v>
      </c>
      <c r="D296" s="67">
        <f>'натур показатели патриотика'!D270</f>
        <v>0</v>
      </c>
      <c r="E296" s="171">
        <f>'таланты+инициативы0,28'!D356</f>
        <v>0</v>
      </c>
    </row>
    <row r="297" spans="1:5" hidden="1" x14ac:dyDescent="0.25">
      <c r="A297" s="743"/>
      <c r="B297" s="744"/>
      <c r="C297" s="112">
        <f>'натур показатели патриотика'!C271</f>
        <v>0</v>
      </c>
      <c r="D297" s="67">
        <f>'натур показатели патриотика'!D271</f>
        <v>0</v>
      </c>
      <c r="E297" s="171">
        <f>'таланты+инициативы0,28'!D357</f>
        <v>0</v>
      </c>
    </row>
    <row r="298" spans="1:5" hidden="1" x14ac:dyDescent="0.25">
      <c r="A298" s="743"/>
      <c r="B298" s="744"/>
      <c r="C298" s="112">
        <f>'натур показатели патриотика'!C272</f>
        <v>0</v>
      </c>
      <c r="D298" s="67">
        <f>'натур показатели патриотика'!D272</f>
        <v>0</v>
      </c>
      <c r="E298" s="171">
        <f>'таланты+инициативы0,28'!D358</f>
        <v>0</v>
      </c>
    </row>
    <row r="299" spans="1:5" hidden="1" x14ac:dyDescent="0.25">
      <c r="A299" s="743"/>
      <c r="B299" s="744"/>
      <c r="C299" s="112">
        <f>'натур показатели патриотика'!C273</f>
        <v>0</v>
      </c>
      <c r="D299" s="67">
        <f>'натур показатели патриотика'!D273</f>
        <v>0</v>
      </c>
      <c r="E299" s="171">
        <f>'таланты+инициативы0,28'!D359</f>
        <v>0</v>
      </c>
    </row>
    <row r="300" spans="1:5" hidden="1" x14ac:dyDescent="0.25">
      <c r="A300" s="743"/>
      <c r="B300" s="744"/>
      <c r="C300" s="112">
        <f>'натур показатели патриотика'!C274</f>
        <v>0</v>
      </c>
      <c r="D300" s="67">
        <f>'натур показатели патриотика'!D274</f>
        <v>0</v>
      </c>
      <c r="E300" s="171">
        <f>'таланты+инициативы0,28'!D360</f>
        <v>0</v>
      </c>
    </row>
    <row r="301" spans="1:5" hidden="1" x14ac:dyDescent="0.25">
      <c r="A301" s="743"/>
      <c r="B301" s="744"/>
      <c r="C301" s="112">
        <f>'натур показатели патриотика'!C275</f>
        <v>0</v>
      </c>
      <c r="D301" s="67">
        <f>'натур показатели патриотика'!D275</f>
        <v>0</v>
      </c>
      <c r="E301" s="171">
        <f>'таланты+инициативы0,28'!D361</f>
        <v>0</v>
      </c>
    </row>
    <row r="302" spans="1:5" hidden="1" x14ac:dyDescent="0.25">
      <c r="A302" s="743"/>
      <c r="B302" s="744"/>
      <c r="C302" s="112">
        <f>'натур показатели патриотика'!C276</f>
        <v>0</v>
      </c>
      <c r="D302" s="67">
        <f>'натур показатели патриотика'!D276</f>
        <v>0</v>
      </c>
      <c r="E302" s="171">
        <f>'таланты+инициативы0,28'!D362</f>
        <v>0</v>
      </c>
    </row>
    <row r="303" spans="1:5" hidden="1" x14ac:dyDescent="0.25">
      <c r="A303" s="743"/>
      <c r="B303" s="744"/>
      <c r="C303" s="112">
        <f>'натур показатели патриотика'!C277</f>
        <v>0</v>
      </c>
      <c r="D303" s="67">
        <f>'натур показатели патриотика'!D277</f>
        <v>0</v>
      </c>
      <c r="E303" s="171">
        <f>'таланты+инициативы0,28'!D363</f>
        <v>0</v>
      </c>
    </row>
    <row r="304" spans="1:5" hidden="1" x14ac:dyDescent="0.25">
      <c r="A304" s="743"/>
      <c r="B304" s="744"/>
      <c r="C304" s="112">
        <f>'натур показатели патриотика'!C278</f>
        <v>0</v>
      </c>
      <c r="D304" s="67">
        <f>'натур показатели патриотика'!D278</f>
        <v>0</v>
      </c>
      <c r="E304" s="171">
        <f>'таланты+инициативы0,28'!D364</f>
        <v>0</v>
      </c>
    </row>
    <row r="305" spans="1:5" hidden="1" x14ac:dyDescent="0.25">
      <c r="A305" s="743"/>
      <c r="B305" s="744"/>
      <c r="C305" s="112">
        <f>'натур показатели патриотика'!C279</f>
        <v>0</v>
      </c>
      <c r="D305" s="67">
        <f>'натур показатели патриотика'!D279</f>
        <v>0</v>
      </c>
      <c r="E305" s="171">
        <f>'таланты+инициативы0,28'!D365</f>
        <v>0</v>
      </c>
    </row>
    <row r="306" spans="1:5" hidden="1" x14ac:dyDescent="0.25">
      <c r="A306" s="743"/>
      <c r="B306" s="744"/>
      <c r="C306" s="112">
        <f>'натур показатели патриотика'!C280</f>
        <v>0</v>
      </c>
      <c r="D306" s="67">
        <f>'натур показатели патриотика'!D280</f>
        <v>0</v>
      </c>
      <c r="E306" s="171">
        <f>'таланты+инициативы0,28'!D366</f>
        <v>0</v>
      </c>
    </row>
    <row r="307" spans="1:5" hidden="1" x14ac:dyDescent="0.25">
      <c r="A307" s="743"/>
      <c r="B307" s="744"/>
      <c r="C307" s="112">
        <f>'натур показатели патриотика'!C281</f>
        <v>0</v>
      </c>
      <c r="D307" s="67">
        <f>'натур показатели патриотика'!D281</f>
        <v>0</v>
      </c>
      <c r="E307" s="171">
        <f>'таланты+инициативы0,28'!D367</f>
        <v>0</v>
      </c>
    </row>
    <row r="308" spans="1:5" hidden="1" x14ac:dyDescent="0.25">
      <c r="A308" s="743"/>
      <c r="B308" s="744"/>
      <c r="C308" s="112">
        <f>'натур показатели патриотика'!C282</f>
        <v>0</v>
      </c>
      <c r="D308" s="67">
        <f>'натур показатели патриотика'!D282</f>
        <v>0</v>
      </c>
      <c r="E308" s="171">
        <f>'таланты+инициативы0,28'!D368</f>
        <v>0</v>
      </c>
    </row>
    <row r="309" spans="1:5" hidden="1" x14ac:dyDescent="0.25">
      <c r="A309" s="743"/>
      <c r="B309" s="744"/>
      <c r="C309" s="112">
        <f>'натур показатели патриотика'!C283</f>
        <v>0</v>
      </c>
      <c r="D309" s="67">
        <f>'натур показатели патриотика'!D283</f>
        <v>0</v>
      </c>
      <c r="E309" s="171">
        <f>'таланты+инициативы0,28'!D369</f>
        <v>0</v>
      </c>
    </row>
    <row r="310" spans="1:5" hidden="1" x14ac:dyDescent="0.25">
      <c r="A310" s="743"/>
      <c r="B310" s="744"/>
      <c r="C310" s="112">
        <f>'натур показатели патриотика'!C284</f>
        <v>0</v>
      </c>
      <c r="D310" s="67">
        <f>'натур показатели патриотика'!D284</f>
        <v>0</v>
      </c>
      <c r="E310" s="171">
        <f>'таланты+инициативы0,28'!D370</f>
        <v>0</v>
      </c>
    </row>
    <row r="311" spans="1:5" hidden="1" x14ac:dyDescent="0.25">
      <c r="A311" s="743"/>
      <c r="B311" s="744"/>
      <c r="C311" s="112">
        <f>'натур показатели патриотика'!C285</f>
        <v>0</v>
      </c>
      <c r="D311" s="67">
        <f>'натур показатели патриотика'!D285</f>
        <v>0</v>
      </c>
      <c r="E311" s="171">
        <f>'таланты+инициативы0,28'!D371</f>
        <v>0</v>
      </c>
    </row>
    <row r="312" spans="1:5" hidden="1" x14ac:dyDescent="0.25">
      <c r="A312" s="743"/>
      <c r="B312" s="744"/>
      <c r="C312" s="112">
        <f>'натур показатели патриотика'!C286</f>
        <v>0</v>
      </c>
      <c r="D312" s="67">
        <f>'натур показатели патриотика'!D286</f>
        <v>0</v>
      </c>
      <c r="E312" s="171">
        <f>'таланты+инициативы0,28'!D372</f>
        <v>0</v>
      </c>
    </row>
    <row r="313" spans="1:5" hidden="1" x14ac:dyDescent="0.25">
      <c r="A313" s="743"/>
      <c r="B313" s="744"/>
      <c r="C313" s="112">
        <f>'натур показатели патриотика'!C287</f>
        <v>0</v>
      </c>
      <c r="D313" s="67">
        <f>'натур показатели патриотика'!D287</f>
        <v>0</v>
      </c>
      <c r="E313" s="171">
        <f>'таланты+инициативы0,28'!D373</f>
        <v>0</v>
      </c>
    </row>
    <row r="314" spans="1:5" hidden="1" x14ac:dyDescent="0.25">
      <c r="A314" s="743"/>
      <c r="B314" s="744"/>
      <c r="C314" s="112">
        <f>'натур показатели патриотика'!C288</f>
        <v>0</v>
      </c>
      <c r="D314" s="67">
        <f>'натур показатели патриотика'!D288</f>
        <v>0</v>
      </c>
      <c r="E314" s="171">
        <f>'таланты+инициативы0,28'!D374</f>
        <v>0</v>
      </c>
    </row>
    <row r="315" spans="1:5" hidden="1" x14ac:dyDescent="0.25">
      <c r="A315" s="743"/>
      <c r="B315" s="744"/>
      <c r="C315" s="112">
        <f>'натур показатели патриотика'!C289</f>
        <v>0</v>
      </c>
      <c r="D315" s="67">
        <f>'натур показатели патриотика'!D289</f>
        <v>0</v>
      </c>
      <c r="E315" s="171">
        <f>'таланты+инициативы0,28'!D375</f>
        <v>0</v>
      </c>
    </row>
    <row r="316" spans="1:5" hidden="1" x14ac:dyDescent="0.25">
      <c r="A316" s="743"/>
      <c r="B316" s="744"/>
      <c r="C316" s="112">
        <f>'натур показатели патриотика'!C290</f>
        <v>0</v>
      </c>
      <c r="D316" s="67">
        <f>'натур показатели патриотика'!D290</f>
        <v>0</v>
      </c>
      <c r="E316" s="171">
        <f>'таланты+инициативы0,28'!D376</f>
        <v>0</v>
      </c>
    </row>
    <row r="317" spans="1:5" hidden="1" x14ac:dyDescent="0.25">
      <c r="A317" s="743"/>
      <c r="B317" s="744"/>
      <c r="C317" s="112">
        <f>'натур показатели патриотика'!C291</f>
        <v>0</v>
      </c>
      <c r="D317" s="67">
        <f>'натур показатели патриотика'!D291</f>
        <v>0</v>
      </c>
      <c r="E317" s="171">
        <f>'таланты+инициативы0,28'!D377</f>
        <v>0</v>
      </c>
    </row>
    <row r="318" spans="1:5" hidden="1" x14ac:dyDescent="0.25">
      <c r="A318" s="743"/>
      <c r="B318" s="744"/>
      <c r="C318" s="112">
        <f>'натур показатели патриотика'!C292</f>
        <v>0</v>
      </c>
      <c r="D318" s="67">
        <f>'натур показатели патриотика'!D292</f>
        <v>0</v>
      </c>
      <c r="E318" s="171">
        <f>'таланты+инициативы0,28'!D378</f>
        <v>0</v>
      </c>
    </row>
    <row r="319" spans="1:5" hidden="1" x14ac:dyDescent="0.25">
      <c r="A319" s="743"/>
      <c r="B319" s="744"/>
      <c r="C319" s="112">
        <f>'натур показатели патриотика'!C293</f>
        <v>0</v>
      </c>
      <c r="D319" s="67">
        <f>'натур показатели патриотика'!D293</f>
        <v>0</v>
      </c>
      <c r="E319" s="171">
        <f>'таланты+инициативы0,28'!D379</f>
        <v>0</v>
      </c>
    </row>
    <row r="320" spans="1:5" hidden="1" x14ac:dyDescent="0.25">
      <c r="A320" s="743"/>
      <c r="B320" s="744"/>
      <c r="C320" s="112">
        <f>'натур показатели патриотика'!C294</f>
        <v>0</v>
      </c>
      <c r="D320" s="67">
        <f>'натур показатели патриотика'!D294</f>
        <v>0</v>
      </c>
      <c r="E320" s="171">
        <f>'таланты+инициативы0,28'!D380</f>
        <v>0</v>
      </c>
    </row>
    <row r="321" spans="1:5" hidden="1" x14ac:dyDescent="0.25">
      <c r="A321" s="743"/>
      <c r="B321" s="744"/>
      <c r="C321" s="112">
        <f>'натур показатели патриотика'!C295</f>
        <v>0</v>
      </c>
      <c r="D321" s="67">
        <f>'натур показатели патриотика'!D295</f>
        <v>0</v>
      </c>
      <c r="E321" s="171">
        <f>'таланты+инициативы0,28'!D381</f>
        <v>0</v>
      </c>
    </row>
    <row r="322" spans="1:5" hidden="1" x14ac:dyDescent="0.25">
      <c r="A322" s="743"/>
      <c r="B322" s="744"/>
      <c r="C322" s="112">
        <f>'натур показатели патриотика'!C296</f>
        <v>0</v>
      </c>
      <c r="D322" s="67">
        <f>'натур показатели патриотика'!D296</f>
        <v>0</v>
      </c>
      <c r="E322" s="171">
        <f>'таланты+инициативы0,28'!D382</f>
        <v>0</v>
      </c>
    </row>
    <row r="323" spans="1:5" hidden="1" x14ac:dyDescent="0.25">
      <c r="A323" s="743"/>
      <c r="B323" s="744"/>
      <c r="C323" s="112">
        <f>'натур показатели патриотика'!C297</f>
        <v>0</v>
      </c>
      <c r="D323" s="67">
        <f>'натур показатели патриотика'!D297</f>
        <v>0</v>
      </c>
      <c r="E323" s="171">
        <f>'таланты+инициативы0,28'!D383</f>
        <v>0</v>
      </c>
    </row>
    <row r="324" spans="1:5" hidden="1" x14ac:dyDescent="0.25">
      <c r="A324" s="743"/>
      <c r="B324" s="744"/>
      <c r="C324" s="112">
        <f>'натур показатели патриотика'!C298</f>
        <v>0</v>
      </c>
      <c r="D324" s="67">
        <f>'натур показатели патриотика'!D298</f>
        <v>0</v>
      </c>
      <c r="E324" s="171">
        <f>'таланты+инициативы0,28'!D384</f>
        <v>0</v>
      </c>
    </row>
    <row r="325" spans="1:5" hidden="1" x14ac:dyDescent="0.25">
      <c r="A325" s="743"/>
      <c r="B325" s="744"/>
      <c r="C325" s="112">
        <f>'натур показатели патриотика'!C299</f>
        <v>0</v>
      </c>
      <c r="D325" s="67">
        <f>'натур показатели патриотика'!D299</f>
        <v>0</v>
      </c>
      <c r="E325" s="171">
        <f>'таланты+инициативы0,28'!D385</f>
        <v>0</v>
      </c>
    </row>
    <row r="326" spans="1:5" hidden="1" x14ac:dyDescent="0.25">
      <c r="A326" s="743"/>
      <c r="B326" s="744"/>
      <c r="C326" s="112">
        <f>'натур показатели патриотика'!C300</f>
        <v>0</v>
      </c>
      <c r="D326" s="67">
        <f>'натур показатели патриотика'!D300</f>
        <v>0</v>
      </c>
      <c r="E326" s="171">
        <f>'таланты+инициативы0,28'!D386</f>
        <v>0</v>
      </c>
    </row>
    <row r="327" spans="1:5" hidden="1" x14ac:dyDescent="0.25">
      <c r="A327" s="743"/>
      <c r="B327" s="744"/>
      <c r="C327" s="112">
        <f>'натур показатели патриотика'!C301</f>
        <v>0</v>
      </c>
      <c r="D327" s="67">
        <f>'натур показатели патриотика'!D301</f>
        <v>0</v>
      </c>
      <c r="E327" s="171">
        <f>'таланты+инициативы0,28'!D387</f>
        <v>0</v>
      </c>
    </row>
    <row r="328" spans="1:5" hidden="1" x14ac:dyDescent="0.25">
      <c r="A328" s="743"/>
      <c r="B328" s="744"/>
      <c r="C328" s="112">
        <f>'натур показатели патриотика'!C302</f>
        <v>0</v>
      </c>
      <c r="D328" s="67">
        <f>'натур показатели патриотика'!D302</f>
        <v>0</v>
      </c>
      <c r="E328" s="171">
        <f>'таланты+инициативы0,28'!D388</f>
        <v>0</v>
      </c>
    </row>
    <row r="329" spans="1:5" hidden="1" x14ac:dyDescent="0.25">
      <c r="A329" s="743"/>
      <c r="B329" s="744"/>
      <c r="C329" s="112">
        <f>'натур показатели патриотика'!C303</f>
        <v>0</v>
      </c>
      <c r="D329" s="67">
        <f>'натур показатели патриотика'!D303</f>
        <v>0</v>
      </c>
      <c r="E329" s="171">
        <f>'таланты+инициативы0,28'!D389</f>
        <v>0</v>
      </c>
    </row>
    <row r="330" spans="1:5" hidden="1" x14ac:dyDescent="0.25">
      <c r="A330" s="743"/>
      <c r="B330" s="744"/>
      <c r="C330" s="112">
        <f>'натур показатели патриотика'!C304</f>
        <v>0</v>
      </c>
      <c r="D330" s="67">
        <f>'натур показатели патриотика'!D304</f>
        <v>0</v>
      </c>
      <c r="E330" s="171">
        <f>'таланты+инициативы0,28'!D390</f>
        <v>0</v>
      </c>
    </row>
    <row r="331" spans="1:5" hidden="1" x14ac:dyDescent="0.25">
      <c r="A331" s="743"/>
      <c r="B331" s="744"/>
      <c r="C331" s="112">
        <f>'натур показатели патриотика'!C305</f>
        <v>0</v>
      </c>
      <c r="D331" s="67">
        <f>'натур показатели патриотика'!D305</f>
        <v>0</v>
      </c>
      <c r="E331" s="171">
        <f>'таланты+инициативы0,28'!D391</f>
        <v>0</v>
      </c>
    </row>
    <row r="332" spans="1:5" hidden="1" x14ac:dyDescent="0.25">
      <c r="A332" s="743"/>
      <c r="B332" s="744"/>
      <c r="C332" s="112">
        <f>'натур показатели патриотика'!C306</f>
        <v>0</v>
      </c>
      <c r="D332" s="67">
        <f>'натур показатели патриотика'!D306</f>
        <v>0</v>
      </c>
      <c r="E332" s="171">
        <f>'таланты+инициативы0,28'!D392</f>
        <v>0</v>
      </c>
    </row>
    <row r="333" spans="1:5" hidden="1" x14ac:dyDescent="0.25">
      <c r="A333" s="743"/>
      <c r="B333" s="744"/>
      <c r="C333" s="112">
        <f>'натур показатели патриотика'!C307</f>
        <v>0</v>
      </c>
      <c r="D333" s="67">
        <f>'натур показатели патриотика'!D307</f>
        <v>0</v>
      </c>
      <c r="E333" s="171">
        <f>'таланты+инициативы0,28'!D393</f>
        <v>0</v>
      </c>
    </row>
    <row r="334" spans="1:5" hidden="1" x14ac:dyDescent="0.25">
      <c r="A334" s="743"/>
      <c r="B334" s="744"/>
      <c r="C334" s="112">
        <f>'натур показатели патриотика'!C308</f>
        <v>0</v>
      </c>
      <c r="D334" s="67">
        <f>'натур показатели патриотика'!D308</f>
        <v>0</v>
      </c>
      <c r="E334" s="171">
        <f>'таланты+инициативы0,28'!D394</f>
        <v>0</v>
      </c>
    </row>
    <row r="335" spans="1:5" hidden="1" x14ac:dyDescent="0.25">
      <c r="A335" s="743"/>
      <c r="B335" s="744"/>
      <c r="C335" s="112">
        <f>'натур показатели патриотика'!C309</f>
        <v>0</v>
      </c>
      <c r="D335" s="67">
        <f>'натур показатели патриотика'!D309</f>
        <v>0</v>
      </c>
      <c r="E335" s="171">
        <f>'таланты+инициативы0,28'!D395</f>
        <v>0</v>
      </c>
    </row>
    <row r="336" spans="1:5" hidden="1" x14ac:dyDescent="0.25">
      <c r="A336" s="743"/>
      <c r="B336" s="744"/>
      <c r="C336" s="112">
        <f>'натур показатели патриотика'!C310</f>
        <v>0</v>
      </c>
      <c r="D336" s="67">
        <f>'натур показатели патриотика'!D310</f>
        <v>0</v>
      </c>
      <c r="E336" s="171">
        <f>'таланты+инициативы0,28'!D396</f>
        <v>0</v>
      </c>
    </row>
    <row r="337" spans="1:5" hidden="1" x14ac:dyDescent="0.25">
      <c r="A337" s="743"/>
      <c r="B337" s="744"/>
      <c r="C337" s="112">
        <f>'натур показатели патриотика'!C311</f>
        <v>0</v>
      </c>
      <c r="D337" s="67">
        <f>'натур показатели патриотика'!D311</f>
        <v>0</v>
      </c>
      <c r="E337" s="171">
        <f>'таланты+инициативы0,28'!D397</f>
        <v>0</v>
      </c>
    </row>
    <row r="338" spans="1:5" hidden="1" x14ac:dyDescent="0.25">
      <c r="A338" s="743"/>
      <c r="B338" s="744"/>
      <c r="C338" s="112">
        <f>'натур показатели патриотика'!C312</f>
        <v>0</v>
      </c>
      <c r="D338" s="67">
        <f>'натур показатели патриотика'!D312</f>
        <v>0</v>
      </c>
      <c r="E338" s="171">
        <f>'таланты+инициативы0,28'!D398</f>
        <v>0</v>
      </c>
    </row>
    <row r="339" spans="1:5" hidden="1" x14ac:dyDescent="0.25">
      <c r="A339" s="743"/>
      <c r="B339" s="744"/>
      <c r="C339" s="112">
        <f>'натур показатели патриотика'!C313</f>
        <v>0</v>
      </c>
      <c r="D339" s="67">
        <f>'натур показатели патриотика'!D313</f>
        <v>0</v>
      </c>
      <c r="E339" s="171">
        <f>'таланты+инициативы0,28'!D399</f>
        <v>0</v>
      </c>
    </row>
    <row r="340" spans="1:5" hidden="1" x14ac:dyDescent="0.25">
      <c r="A340" s="743"/>
      <c r="B340" s="744"/>
      <c r="C340" s="112">
        <f>'натур показатели патриотика'!C314</f>
        <v>0</v>
      </c>
      <c r="D340" s="67">
        <f>'натур показатели патриотика'!D314</f>
        <v>0</v>
      </c>
      <c r="E340" s="171">
        <f>'таланты+инициативы0,28'!D400</f>
        <v>0</v>
      </c>
    </row>
    <row r="341" spans="1:5" hidden="1" x14ac:dyDescent="0.25">
      <c r="A341" s="743"/>
      <c r="B341" s="744"/>
      <c r="C341" s="112">
        <f>'натур показатели патриотика'!C315</f>
        <v>0</v>
      </c>
      <c r="D341" s="264" t="s">
        <v>88</v>
      </c>
      <c r="E341" s="171">
        <f>'таланты+инициативы0,28'!D401</f>
        <v>0</v>
      </c>
    </row>
    <row r="342" spans="1:5" hidden="1" x14ac:dyDescent="0.25">
      <c r="A342" s="743"/>
      <c r="B342" s="744"/>
      <c r="C342" s="112">
        <f>'натур показатели патриотика'!C316</f>
        <v>0</v>
      </c>
      <c r="D342" s="264" t="s">
        <v>88</v>
      </c>
      <c r="E342" s="171">
        <f>'таланты+инициативы0,28'!D402</f>
        <v>0</v>
      </c>
    </row>
    <row r="343" spans="1:5" hidden="1" x14ac:dyDescent="0.25">
      <c r="A343" s="743"/>
      <c r="B343" s="744"/>
      <c r="C343" s="112">
        <f>'натур показатели патриотика'!C317</f>
        <v>0</v>
      </c>
      <c r="D343" s="264" t="s">
        <v>88</v>
      </c>
      <c r="E343" s="171">
        <f>'таланты+инициативы0,28'!D403</f>
        <v>0</v>
      </c>
    </row>
    <row r="344" spans="1:5" hidden="1" x14ac:dyDescent="0.25">
      <c r="A344" s="743"/>
      <c r="B344" s="744"/>
      <c r="C344" s="112">
        <f>'натур показатели патриотика'!C318</f>
        <v>0</v>
      </c>
      <c r="D344" s="264" t="s">
        <v>88</v>
      </c>
      <c r="E344" s="171">
        <f>'таланты+инициативы0,28'!D404</f>
        <v>0</v>
      </c>
    </row>
    <row r="345" spans="1:5" hidden="1" x14ac:dyDescent="0.25">
      <c r="A345" s="743"/>
      <c r="B345" s="744"/>
      <c r="C345" s="112">
        <f>'натур показатели патриотика'!C319</f>
        <v>0</v>
      </c>
      <c r="D345" s="264" t="s">
        <v>88</v>
      </c>
      <c r="E345" s="171">
        <f>'таланты+инициативы0,28'!D405</f>
        <v>0</v>
      </c>
    </row>
    <row r="346" spans="1:5" hidden="1" x14ac:dyDescent="0.25">
      <c r="A346" s="743"/>
      <c r="B346" s="744"/>
      <c r="C346" s="112">
        <f>'натур показатели патриотика'!C320</f>
        <v>0</v>
      </c>
      <c r="D346" s="264" t="s">
        <v>88</v>
      </c>
      <c r="E346" s="171">
        <f>'таланты+инициативы0,28'!D406</f>
        <v>0</v>
      </c>
    </row>
    <row r="347" spans="1:5" hidden="1" x14ac:dyDescent="0.25">
      <c r="A347" s="743"/>
      <c r="B347" s="744"/>
      <c r="C347" s="112">
        <f>'натур показатели патриотика'!C321</f>
        <v>0</v>
      </c>
      <c r="D347" s="264" t="s">
        <v>88</v>
      </c>
      <c r="E347" s="171">
        <f>'таланты+инициативы0,28'!D407</f>
        <v>0</v>
      </c>
    </row>
    <row r="348" spans="1:5" hidden="1" x14ac:dyDescent="0.25">
      <c r="A348" s="743"/>
      <c r="B348" s="744"/>
      <c r="C348" s="112">
        <f>'натур показатели патриотика'!C322</f>
        <v>0</v>
      </c>
      <c r="D348" s="264" t="s">
        <v>88</v>
      </c>
      <c r="E348" s="171">
        <f>'таланты+инициативы0,28'!D408</f>
        <v>0</v>
      </c>
    </row>
    <row r="349" spans="1:5" hidden="1" x14ac:dyDescent="0.25">
      <c r="A349" s="743"/>
      <c r="B349" s="744"/>
      <c r="C349" s="112">
        <f>'натур показатели патриотика'!C323</f>
        <v>0</v>
      </c>
      <c r="D349" s="264" t="s">
        <v>88</v>
      </c>
      <c r="E349" s="171">
        <f>'таланты+инициативы0,28'!D409</f>
        <v>0</v>
      </c>
    </row>
    <row r="350" spans="1:5" hidden="1" x14ac:dyDescent="0.25">
      <c r="A350" s="743"/>
      <c r="B350" s="744"/>
      <c r="C350" s="112">
        <f>'натур показатели патриотика'!C324</f>
        <v>0</v>
      </c>
      <c r="D350" s="264" t="s">
        <v>88</v>
      </c>
      <c r="E350" s="171">
        <f>'таланты+инициативы0,28'!D410</f>
        <v>0</v>
      </c>
    </row>
    <row r="351" spans="1:5" hidden="1" x14ac:dyDescent="0.25">
      <c r="A351" s="743"/>
      <c r="B351" s="744"/>
      <c r="C351" s="112">
        <f>'натур показатели патриотика'!C325</f>
        <v>0</v>
      </c>
      <c r="D351" s="264" t="s">
        <v>88</v>
      </c>
      <c r="E351" s="171">
        <f>'таланты+инициативы0,28'!D411</f>
        <v>0</v>
      </c>
    </row>
    <row r="352" spans="1:5" hidden="1" x14ac:dyDescent="0.25">
      <c r="A352" s="743"/>
      <c r="B352" s="744"/>
      <c r="C352" s="112">
        <f>'натур показатели патриотика'!C326</f>
        <v>0</v>
      </c>
      <c r="D352" s="264" t="s">
        <v>88</v>
      </c>
      <c r="E352" s="171">
        <f>'таланты+инициативы0,28'!D412</f>
        <v>0</v>
      </c>
    </row>
    <row r="353" spans="1:5" hidden="1" x14ac:dyDescent="0.25">
      <c r="A353" s="743"/>
      <c r="B353" s="744"/>
      <c r="C353" s="112">
        <f>'натур показатели патриотика'!C327</f>
        <v>0</v>
      </c>
      <c r="D353" s="264" t="s">
        <v>88</v>
      </c>
      <c r="E353" s="171">
        <f>'таланты+инициативы0,28'!D413</f>
        <v>0</v>
      </c>
    </row>
    <row r="354" spans="1:5" hidden="1" x14ac:dyDescent="0.25">
      <c r="A354" s="743"/>
      <c r="B354" s="744"/>
      <c r="C354" s="112">
        <f>'натур показатели патриотика'!C328</f>
        <v>0</v>
      </c>
      <c r="D354" s="264" t="s">
        <v>88</v>
      </c>
      <c r="E354" s="171">
        <f>'таланты+инициативы0,28'!D414</f>
        <v>0</v>
      </c>
    </row>
    <row r="355" spans="1:5" hidden="1" x14ac:dyDescent="0.25">
      <c r="A355" s="743"/>
      <c r="B355" s="744"/>
      <c r="C355" s="112">
        <f>'натур показатели патриотика'!C329</f>
        <v>0</v>
      </c>
      <c r="D355" s="264" t="s">
        <v>88</v>
      </c>
      <c r="E355" s="171">
        <f>'таланты+инициативы0,28'!D415</f>
        <v>0</v>
      </c>
    </row>
    <row r="356" spans="1:5" hidden="1" x14ac:dyDescent="0.25">
      <c r="A356" s="743"/>
      <c r="B356" s="744"/>
      <c r="C356" s="112">
        <f>'натур показатели патриотика'!C330</f>
        <v>0</v>
      </c>
      <c r="D356" s="264" t="s">
        <v>88</v>
      </c>
      <c r="E356" s="171">
        <f>'таланты+инициативы0,28'!D416</f>
        <v>0</v>
      </c>
    </row>
    <row r="357" spans="1:5" hidden="1" x14ac:dyDescent="0.25">
      <c r="A357" s="743"/>
      <c r="B357" s="744"/>
      <c r="C357" s="112">
        <f>'натур показатели патриотика'!C331</f>
        <v>0</v>
      </c>
      <c r="D357" s="264" t="s">
        <v>88</v>
      </c>
      <c r="E357" s="171">
        <f>'таланты+инициативы0,28'!D417</f>
        <v>0</v>
      </c>
    </row>
    <row r="358" spans="1:5" hidden="1" x14ac:dyDescent="0.25">
      <c r="A358" s="743"/>
      <c r="B358" s="744"/>
      <c r="C358" s="112">
        <f>'натур показатели патриотика'!C332</f>
        <v>0</v>
      </c>
      <c r="D358" s="264" t="s">
        <v>88</v>
      </c>
      <c r="E358" s="171">
        <f>'таланты+инициативы0,28'!D418</f>
        <v>0</v>
      </c>
    </row>
    <row r="359" spans="1:5" hidden="1" x14ac:dyDescent="0.25">
      <c r="A359" s="743"/>
      <c r="B359" s="744"/>
      <c r="C359" s="112">
        <f>'натур показатели патриотика'!C333</f>
        <v>0</v>
      </c>
      <c r="D359" s="264" t="s">
        <v>88</v>
      </c>
      <c r="E359" s="171">
        <f>'таланты+инициативы0,28'!D419</f>
        <v>0</v>
      </c>
    </row>
    <row r="360" spans="1:5" hidden="1" x14ac:dyDescent="0.25">
      <c r="A360" s="743"/>
      <c r="B360" s="744"/>
      <c r="C360" s="112">
        <f>'натур показатели патриотика'!C334</f>
        <v>0</v>
      </c>
      <c r="D360" s="264" t="s">
        <v>88</v>
      </c>
      <c r="E360" s="171">
        <f>'таланты+инициативы0,28'!D420</f>
        <v>0</v>
      </c>
    </row>
    <row r="361" spans="1:5" hidden="1" x14ac:dyDescent="0.25">
      <c r="A361" s="743"/>
      <c r="B361" s="744"/>
      <c r="C361" s="112">
        <f>'натур показатели патриотика'!C335</f>
        <v>0</v>
      </c>
      <c r="D361" s="264" t="s">
        <v>88</v>
      </c>
      <c r="E361" s="171">
        <f>'таланты+инициативы0,28'!D421</f>
        <v>0</v>
      </c>
    </row>
    <row r="362" spans="1:5" hidden="1" x14ac:dyDescent="0.25">
      <c r="A362" s="743"/>
      <c r="B362" s="744"/>
      <c r="C362" s="112">
        <f>'натур показатели патриотика'!C336</f>
        <v>0</v>
      </c>
      <c r="D362" s="264" t="s">
        <v>88</v>
      </c>
      <c r="E362" s="171">
        <f>'таланты+инициативы0,28'!D422</f>
        <v>0</v>
      </c>
    </row>
    <row r="363" spans="1:5" hidden="1" x14ac:dyDescent="0.25">
      <c r="A363" s="743"/>
      <c r="B363" s="744"/>
      <c r="C363" s="112">
        <f>'натур показатели патриотика'!C337</f>
        <v>0</v>
      </c>
      <c r="D363" s="264" t="s">
        <v>88</v>
      </c>
      <c r="E363" s="171">
        <f>'таланты+инициативы0,28'!D423</f>
        <v>0</v>
      </c>
    </row>
    <row r="364" spans="1:5" hidden="1" x14ac:dyDescent="0.25">
      <c r="A364" s="743"/>
      <c r="B364" s="744"/>
      <c r="C364" s="112">
        <f>'натур показатели патриотика'!C338</f>
        <v>0</v>
      </c>
      <c r="D364" s="264" t="s">
        <v>88</v>
      </c>
      <c r="E364" s="171">
        <f>'таланты+инициативы0,28'!D424</f>
        <v>0</v>
      </c>
    </row>
    <row r="365" spans="1:5" hidden="1" x14ac:dyDescent="0.25">
      <c r="A365" s="743"/>
      <c r="B365" s="744"/>
      <c r="C365" s="112">
        <f>'натур показатели патриотика'!C339</f>
        <v>0</v>
      </c>
      <c r="D365" s="264" t="s">
        <v>88</v>
      </c>
      <c r="E365" s="171">
        <f>'таланты+инициативы0,28'!D425</f>
        <v>0</v>
      </c>
    </row>
    <row r="366" spans="1:5" hidden="1" x14ac:dyDescent="0.25">
      <c r="A366" s="743"/>
      <c r="B366" s="744"/>
      <c r="C366" s="112">
        <f>'натур показатели патриотика'!C340</f>
        <v>0</v>
      </c>
      <c r="D366" s="264" t="s">
        <v>88</v>
      </c>
      <c r="E366" s="171">
        <f>'таланты+инициативы0,28'!D426</f>
        <v>0</v>
      </c>
    </row>
    <row r="367" spans="1:5" hidden="1" x14ac:dyDescent="0.25">
      <c r="A367" s="743"/>
      <c r="B367" s="744"/>
      <c r="C367" s="112">
        <f>'натур показатели патриотика'!C341</f>
        <v>0</v>
      </c>
      <c r="D367" s="264" t="s">
        <v>88</v>
      </c>
      <c r="E367" s="171">
        <f>'таланты+инициативы0,28'!D427</f>
        <v>0</v>
      </c>
    </row>
    <row r="368" spans="1:5" hidden="1" x14ac:dyDescent="0.25">
      <c r="A368" s="743"/>
      <c r="B368" s="744"/>
      <c r="C368" s="112">
        <f>'натур показатели патриотика'!C342</f>
        <v>0</v>
      </c>
      <c r="D368" s="264" t="s">
        <v>88</v>
      </c>
      <c r="E368" s="171">
        <f>'таланты+инициативы0,28'!D428</f>
        <v>0</v>
      </c>
    </row>
    <row r="369" spans="1:5" hidden="1" x14ac:dyDescent="0.25">
      <c r="A369" s="743"/>
      <c r="B369" s="744"/>
      <c r="C369" s="112">
        <f>'натур показатели патриотика'!C343</f>
        <v>0</v>
      </c>
      <c r="D369" s="264" t="s">
        <v>88</v>
      </c>
      <c r="E369" s="171">
        <f>'таланты+инициативы0,28'!D429</f>
        <v>0</v>
      </c>
    </row>
    <row r="370" spans="1:5" hidden="1" x14ac:dyDescent="0.25">
      <c r="A370" s="743"/>
      <c r="B370" s="744"/>
      <c r="C370" s="112">
        <f>'натур показатели патриотика'!C344</f>
        <v>0</v>
      </c>
      <c r="D370" s="264" t="s">
        <v>88</v>
      </c>
      <c r="E370" s="171">
        <f>'таланты+инициативы0,28'!D430</f>
        <v>0</v>
      </c>
    </row>
    <row r="371" spans="1:5" hidden="1" x14ac:dyDescent="0.25">
      <c r="A371" s="743"/>
      <c r="B371" s="744"/>
      <c r="C371" s="112">
        <f>'натур показатели патриотика'!C345</f>
        <v>0</v>
      </c>
      <c r="D371" s="264" t="s">
        <v>88</v>
      </c>
      <c r="E371" s="171">
        <f>'таланты+инициативы0,28'!D431</f>
        <v>0</v>
      </c>
    </row>
    <row r="372" spans="1:5" hidden="1" x14ac:dyDescent="0.25">
      <c r="A372" s="743"/>
      <c r="B372" s="744"/>
      <c r="C372" s="112">
        <f>'натур показатели патриотика'!C346</f>
        <v>0</v>
      </c>
      <c r="D372" s="264" t="s">
        <v>88</v>
      </c>
      <c r="E372" s="171">
        <f>'таланты+инициативы0,28'!D432</f>
        <v>0</v>
      </c>
    </row>
    <row r="373" spans="1:5" hidden="1" x14ac:dyDescent="0.25">
      <c r="A373" s="743"/>
      <c r="B373" s="744"/>
      <c r="C373" s="112">
        <f>'натур показатели патриотика'!C347</f>
        <v>0</v>
      </c>
      <c r="D373" s="264" t="s">
        <v>88</v>
      </c>
      <c r="E373" s="171">
        <f>'таланты+инициативы0,28'!D433</f>
        <v>0</v>
      </c>
    </row>
    <row r="374" spans="1:5" hidden="1" x14ac:dyDescent="0.25">
      <c r="A374" s="743"/>
      <c r="B374" s="744"/>
      <c r="C374" s="112">
        <f>'натур показатели патриотика'!C348</f>
        <v>0</v>
      </c>
      <c r="D374" s="264" t="s">
        <v>88</v>
      </c>
      <c r="E374" s="171">
        <f>'таланты+инициативы0,28'!D434</f>
        <v>0</v>
      </c>
    </row>
    <row r="375" spans="1:5" hidden="1" x14ac:dyDescent="0.25">
      <c r="A375" s="743"/>
      <c r="B375" s="744"/>
      <c r="C375" s="112">
        <f>'натур показатели патриотика'!C349</f>
        <v>0</v>
      </c>
      <c r="D375" s="264" t="s">
        <v>88</v>
      </c>
      <c r="E375" s="171">
        <f>'таланты+инициативы0,28'!D435</f>
        <v>0</v>
      </c>
    </row>
    <row r="376" spans="1:5" hidden="1" x14ac:dyDescent="0.25">
      <c r="A376" s="743"/>
      <c r="B376" s="744"/>
      <c r="C376" s="112">
        <f>'натур показатели патриотика'!C350</f>
        <v>0</v>
      </c>
      <c r="D376" s="264" t="s">
        <v>88</v>
      </c>
      <c r="E376" s="171">
        <f>'таланты+инициативы0,28'!D436</f>
        <v>0</v>
      </c>
    </row>
    <row r="377" spans="1:5" hidden="1" x14ac:dyDescent="0.25">
      <c r="A377" s="743"/>
      <c r="B377" s="744"/>
      <c r="C377" s="112">
        <f>'натур показатели патриотика'!C351</f>
        <v>0</v>
      </c>
      <c r="D377" s="264" t="s">
        <v>88</v>
      </c>
      <c r="E377" s="171">
        <f>'таланты+инициативы0,28'!D437</f>
        <v>0</v>
      </c>
    </row>
    <row r="378" spans="1:5" hidden="1" x14ac:dyDescent="0.25">
      <c r="A378" s="743"/>
      <c r="B378" s="744"/>
      <c r="C378" s="112">
        <f>'натур показатели патриотика'!C352</f>
        <v>0</v>
      </c>
      <c r="D378" s="264" t="s">
        <v>88</v>
      </c>
      <c r="E378" s="171">
        <f>'таланты+инициативы0,28'!D438</f>
        <v>0</v>
      </c>
    </row>
    <row r="379" spans="1:5" x14ac:dyDescent="0.25">
      <c r="A379" s="743"/>
      <c r="B379" s="744"/>
    </row>
    <row r="380" spans="1:5" x14ac:dyDescent="0.25">
      <c r="A380" s="743"/>
      <c r="B380" s="744"/>
    </row>
  </sheetData>
  <mergeCells count="18">
    <mergeCell ref="C118:E118"/>
    <mergeCell ref="C126:E126"/>
    <mergeCell ref="C131:E131"/>
    <mergeCell ref="C133:E133"/>
    <mergeCell ref="A7:A380"/>
    <mergeCell ref="B7:B380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47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8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61" t="str">
        <f>'патриотика0,31'!A1</f>
        <v>Учреждение: Муниципальное бюджетное учреждение  «Молодежный центр » Северо- Енисейского района</v>
      </c>
      <c r="B1" s="761"/>
      <c r="C1" s="761"/>
      <c r="D1" s="761"/>
      <c r="E1" s="761"/>
      <c r="F1" s="761"/>
      <c r="G1" s="761"/>
      <c r="H1" s="761"/>
      <c r="I1" s="761"/>
    </row>
    <row r="2" spans="1:9" ht="16.5" x14ac:dyDescent="0.25">
      <c r="A2" s="475" t="s">
        <v>444</v>
      </c>
      <c r="B2" s="475"/>
      <c r="C2" s="475"/>
      <c r="D2" s="475"/>
      <c r="E2" s="475"/>
      <c r="F2" s="475"/>
      <c r="G2" s="475"/>
      <c r="H2" s="475"/>
      <c r="I2" s="475"/>
    </row>
    <row r="3" spans="1:9" ht="58.15" customHeight="1" x14ac:dyDescent="0.25">
      <c r="A3" s="85" t="s">
        <v>219</v>
      </c>
      <c r="B3" s="762" t="s">
        <v>129</v>
      </c>
      <c r="C3" s="762"/>
      <c r="D3" s="762"/>
      <c r="E3" s="762"/>
      <c r="F3" s="762"/>
      <c r="G3" s="762"/>
      <c r="H3" s="762"/>
      <c r="I3" s="762"/>
    </row>
    <row r="4" spans="1:9" ht="15.75" x14ac:dyDescent="0.25">
      <c r="A4" s="724" t="s">
        <v>52</v>
      </c>
      <c r="B4" s="724"/>
      <c r="C4" s="724"/>
      <c r="D4" s="724"/>
      <c r="E4" s="724"/>
      <c r="F4" s="7"/>
      <c r="G4" s="170"/>
      <c r="H4" s="7"/>
      <c r="I4" s="7"/>
    </row>
    <row r="5" spans="1:9" ht="15.75" x14ac:dyDescent="0.25">
      <c r="A5" s="725" t="s">
        <v>44</v>
      </c>
      <c r="B5" s="725"/>
      <c r="C5" s="725"/>
      <c r="D5" s="725"/>
      <c r="E5" s="725"/>
      <c r="F5" s="7"/>
      <c r="G5" s="170"/>
      <c r="H5" s="7"/>
      <c r="I5" s="7"/>
    </row>
    <row r="6" spans="1:9" ht="15.75" x14ac:dyDescent="0.25">
      <c r="A6" s="725" t="s">
        <v>205</v>
      </c>
      <c r="B6" s="725"/>
      <c r="C6" s="725"/>
      <c r="D6" s="725"/>
      <c r="E6" s="725"/>
      <c r="F6" s="7"/>
      <c r="G6" s="170"/>
      <c r="H6" s="7"/>
      <c r="I6" s="7"/>
    </row>
    <row r="7" spans="1:9" ht="15.75" x14ac:dyDescent="0.25">
      <c r="A7" s="604" t="s">
        <v>223</v>
      </c>
      <c r="B7" s="604"/>
      <c r="C7" s="604"/>
      <c r="D7" s="604"/>
      <c r="E7" s="604"/>
      <c r="F7" s="7"/>
      <c r="G7" s="170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05" t="s">
        <v>10</v>
      </c>
      <c r="E8" s="606"/>
      <c r="F8" s="466" t="s">
        <v>9</v>
      </c>
      <c r="G8" s="170"/>
      <c r="H8" s="7"/>
      <c r="I8" s="7"/>
    </row>
    <row r="9" spans="1:9" ht="15.75" x14ac:dyDescent="0.25">
      <c r="A9" s="102"/>
      <c r="B9" s="460"/>
      <c r="C9" s="460"/>
      <c r="D9" s="607" t="str">
        <f>'инновации+добровольчество0,41'!D10:E10</f>
        <v>Заведующий МЦ</v>
      </c>
      <c r="E9" s="608"/>
      <c r="F9" s="70">
        <v>1</v>
      </c>
      <c r="G9" s="170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460">
        <v>5.6</v>
      </c>
      <c r="C10" s="460"/>
      <c r="D10" s="609" t="str">
        <f>'[1]2016'!$AE$25</f>
        <v>Водитель</v>
      </c>
      <c r="E10" s="610"/>
      <c r="F10" s="460">
        <v>1</v>
      </c>
      <c r="G10" s="170"/>
      <c r="H10" s="7"/>
      <c r="I10" s="7"/>
    </row>
    <row r="11" spans="1:9" ht="15.75" x14ac:dyDescent="0.25">
      <c r="A11" s="68" t="s">
        <v>97</v>
      </c>
      <c r="B11" s="460">
        <v>1</v>
      </c>
      <c r="C11" s="460"/>
      <c r="D11" s="609" t="s">
        <v>91</v>
      </c>
      <c r="E11" s="610"/>
      <c r="F11" s="460">
        <v>0.5</v>
      </c>
      <c r="G11" s="170"/>
      <c r="H11" s="7"/>
      <c r="I11" s="7"/>
    </row>
    <row r="12" spans="1:9" ht="15.75" x14ac:dyDescent="0.25">
      <c r="A12" s="102"/>
      <c r="B12" s="460"/>
      <c r="C12" s="460"/>
      <c r="D12" s="609" t="str">
        <f>'[1]2016'!$AE$26</f>
        <v xml:space="preserve">Уборщик служебных помещений </v>
      </c>
      <c r="E12" s="610"/>
      <c r="F12" s="460">
        <v>1</v>
      </c>
      <c r="G12" s="170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611" t="s">
        <v>59</v>
      </c>
      <c r="E13" s="612"/>
      <c r="F13" s="72">
        <f>SUM(F9:F12)</f>
        <v>3.5</v>
      </c>
      <c r="G13" s="170"/>
      <c r="H13" s="7"/>
      <c r="I13" s="7"/>
    </row>
    <row r="14" spans="1:9" ht="36" customHeight="1" x14ac:dyDescent="0.25">
      <c r="A14" s="688" t="s">
        <v>222</v>
      </c>
      <c r="B14" s="688"/>
      <c r="C14" s="688"/>
      <c r="D14" s="688"/>
      <c r="E14" s="688"/>
      <c r="F14" s="688"/>
      <c r="G14" s="688"/>
      <c r="H14" s="688"/>
      <c r="I14" s="688"/>
    </row>
    <row r="15" spans="1:9" ht="15.75" x14ac:dyDescent="0.25">
      <c r="A15" s="730" t="s">
        <v>224</v>
      </c>
      <c r="B15" s="730"/>
      <c r="C15" s="730"/>
      <c r="D15" s="730"/>
      <c r="E15" s="730"/>
      <c r="F15" s="730"/>
      <c r="G15" s="170"/>
      <c r="H15" s="7"/>
      <c r="I15" s="7"/>
    </row>
    <row r="16" spans="1:9" ht="15.75" x14ac:dyDescent="0.25">
      <c r="A16" s="10" t="s">
        <v>225</v>
      </c>
      <c r="B16" s="10"/>
      <c r="C16" s="10"/>
      <c r="D16" s="10"/>
      <c r="E16" s="7"/>
      <c r="F16" s="7"/>
      <c r="G16" s="170"/>
      <c r="H16" s="7"/>
      <c r="I16" s="7"/>
    </row>
    <row r="17" spans="1:12" ht="30" customHeight="1" x14ac:dyDescent="0.25">
      <c r="A17" s="731" t="s">
        <v>46</v>
      </c>
      <c r="B17" s="731"/>
      <c r="C17" s="731"/>
      <c r="D17" s="731"/>
      <c r="E17" s="731"/>
      <c r="F17" s="731"/>
      <c r="G17" s="170"/>
      <c r="H17" s="7"/>
      <c r="I17" s="7"/>
    </row>
    <row r="18" spans="1:12" ht="15.75" x14ac:dyDescent="0.25">
      <c r="A18" s="729"/>
      <c r="B18" s="729"/>
      <c r="C18" s="467"/>
      <c r="D18" s="159">
        <v>0.28000000000000003</v>
      </c>
      <c r="E18" s="159"/>
      <c r="F18" s="7"/>
      <c r="G18" s="170"/>
      <c r="H18" s="7"/>
      <c r="I18" s="7"/>
    </row>
    <row r="19" spans="1:12" ht="31.5" x14ac:dyDescent="0.25">
      <c r="A19" s="696" t="s">
        <v>0</v>
      </c>
      <c r="B19" s="696" t="s">
        <v>1</v>
      </c>
      <c r="C19" s="461"/>
      <c r="D19" s="696" t="s">
        <v>2</v>
      </c>
      <c r="E19" s="697" t="s">
        <v>3</v>
      </c>
      <c r="F19" s="698"/>
      <c r="G19" s="763" t="s">
        <v>35</v>
      </c>
      <c r="H19" s="461" t="s">
        <v>5</v>
      </c>
      <c r="I19" s="696" t="s">
        <v>6</v>
      </c>
    </row>
    <row r="20" spans="1:12" ht="15.75" x14ac:dyDescent="0.25">
      <c r="A20" s="696"/>
      <c r="B20" s="696"/>
      <c r="C20" s="461"/>
      <c r="D20" s="696"/>
      <c r="E20" s="461" t="s">
        <v>228</v>
      </c>
      <c r="F20" s="693" t="s">
        <v>191</v>
      </c>
      <c r="G20" s="763"/>
      <c r="H20" s="444" t="s">
        <v>175</v>
      </c>
      <c r="I20" s="696"/>
    </row>
    <row r="21" spans="1:12" ht="15.75" x14ac:dyDescent="0.25">
      <c r="A21" s="696"/>
      <c r="B21" s="696"/>
      <c r="C21" s="461"/>
      <c r="D21" s="696"/>
      <c r="E21" s="461" t="s">
        <v>4</v>
      </c>
      <c r="F21" s="694"/>
      <c r="G21" s="763"/>
      <c r="H21" s="461" t="s">
        <v>229</v>
      </c>
      <c r="I21" s="696"/>
    </row>
    <row r="22" spans="1:12" ht="15.75" x14ac:dyDescent="0.25">
      <c r="A22" s="696">
        <v>1</v>
      </c>
      <c r="B22" s="696">
        <v>2</v>
      </c>
      <c r="C22" s="461"/>
      <c r="D22" s="696">
        <v>3</v>
      </c>
      <c r="E22" s="696" t="s">
        <v>230</v>
      </c>
      <c r="F22" s="696">
        <v>5</v>
      </c>
      <c r="G22" s="580" t="s">
        <v>7</v>
      </c>
      <c r="H22" s="444" t="s">
        <v>176</v>
      </c>
      <c r="I22" s="579" t="s">
        <v>177</v>
      </c>
    </row>
    <row r="23" spans="1:12" ht="15.75" x14ac:dyDescent="0.25">
      <c r="A23" s="696"/>
      <c r="B23" s="696"/>
      <c r="C23" s="461"/>
      <c r="D23" s="696"/>
      <c r="E23" s="696"/>
      <c r="F23" s="696"/>
      <c r="G23" s="580"/>
      <c r="H23" s="54">
        <v>1780.6</v>
      </c>
      <c r="I23" s="579"/>
      <c r="J23" s="183">
        <f>I26+I98</f>
        <v>1950167.7715968001</v>
      </c>
      <c r="K23" s="184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61932.1</v>
      </c>
      <c r="C24" s="86"/>
      <c r="D24" s="461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543.42756958328664</v>
      </c>
      <c r="I24" s="74">
        <f>G24*H24</f>
        <v>270935.59651200008</v>
      </c>
      <c r="J24" s="7">
        <v>1950167.77</v>
      </c>
      <c r="K24" s="183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2">
        <f>'патриотика0,31'!B25</f>
        <v>44160</v>
      </c>
      <c r="C25" s="182"/>
      <c r="D25" s="461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387.48502751881392</v>
      </c>
      <c r="I25" s="74">
        <f>G25*H25-27922.86</f>
        <v>1053927.8971199999</v>
      </c>
      <c r="J25" s="170">
        <f>J23-J24</f>
        <v>1.5968000516295433E-3</v>
      </c>
      <c r="K25" s="183" t="s">
        <v>121</v>
      </c>
      <c r="L25" s="7"/>
    </row>
    <row r="26" spans="1:12" ht="18.75" x14ac:dyDescent="0.3">
      <c r="A26" s="73" t="s">
        <v>96</v>
      </c>
      <c r="B26" s="77"/>
      <c r="C26" s="77"/>
      <c r="D26" s="461"/>
      <c r="E26" s="74"/>
      <c r="F26" s="75"/>
      <c r="G26" s="190"/>
      <c r="H26" s="163"/>
      <c r="I26" s="411">
        <f>SUM(I24:I25)</f>
        <v>1324863.4936319999</v>
      </c>
      <c r="L26" s="188"/>
    </row>
    <row r="27" spans="1:12" s="7" customFormat="1" ht="16.5" hidden="1" x14ac:dyDescent="0.25">
      <c r="A27" s="636" t="s">
        <v>170</v>
      </c>
      <c r="B27" s="636"/>
      <c r="C27" s="636"/>
      <c r="D27" s="636"/>
      <c r="E27" s="636"/>
      <c r="F27" s="636"/>
      <c r="G27" s="636"/>
      <c r="H27" s="636"/>
      <c r="I27" s="185"/>
      <c r="J27" s="183"/>
      <c r="K27" s="184"/>
    </row>
    <row r="28" spans="1:12" s="7" customFormat="1" ht="16.5" hidden="1" x14ac:dyDescent="0.25">
      <c r="A28" s="582" t="s">
        <v>62</v>
      </c>
      <c r="B28" s="614" t="s">
        <v>159</v>
      </c>
      <c r="C28" s="614"/>
      <c r="D28" s="614" t="s">
        <v>160</v>
      </c>
      <c r="E28" s="614"/>
      <c r="F28" s="614"/>
      <c r="G28" s="615"/>
      <c r="H28" s="615"/>
      <c r="I28" s="185"/>
      <c r="J28" s="183"/>
      <c r="K28" s="184"/>
    </row>
    <row r="29" spans="1:12" s="7" customFormat="1" ht="16.5" hidden="1" x14ac:dyDescent="0.25">
      <c r="A29" s="583"/>
      <c r="B29" s="614"/>
      <c r="C29" s="614"/>
      <c r="D29" s="614" t="s">
        <v>161</v>
      </c>
      <c r="E29" s="582" t="s">
        <v>162</v>
      </c>
      <c r="F29" s="616" t="s">
        <v>163</v>
      </c>
      <c r="G29" s="582" t="s">
        <v>169</v>
      </c>
      <c r="H29" s="582" t="s">
        <v>6</v>
      </c>
      <c r="I29" s="185"/>
      <c r="J29" s="183"/>
      <c r="K29" s="184"/>
    </row>
    <row r="30" spans="1:12" s="7" customFormat="1" ht="16.5" hidden="1" x14ac:dyDescent="0.25">
      <c r="A30" s="584"/>
      <c r="B30" s="614"/>
      <c r="C30" s="614"/>
      <c r="D30" s="614"/>
      <c r="E30" s="584"/>
      <c r="F30" s="616"/>
      <c r="G30" s="584"/>
      <c r="H30" s="584"/>
      <c r="I30" s="185"/>
      <c r="J30" s="183"/>
      <c r="K30" s="184"/>
    </row>
    <row r="31" spans="1:12" s="7" customFormat="1" ht="16.5" hidden="1" x14ac:dyDescent="0.25">
      <c r="A31" s="452">
        <v>1</v>
      </c>
      <c r="B31" s="596">
        <v>2</v>
      </c>
      <c r="C31" s="597"/>
      <c r="D31" s="452">
        <v>3</v>
      </c>
      <c r="E31" s="452">
        <v>4</v>
      </c>
      <c r="F31" s="452">
        <v>5</v>
      </c>
      <c r="G31" s="452">
        <v>6</v>
      </c>
      <c r="H31" s="452">
        <v>7</v>
      </c>
      <c r="I31" s="185"/>
      <c r="J31" s="183"/>
      <c r="K31" s="184"/>
    </row>
    <row r="32" spans="1:12" s="7" customFormat="1" ht="16.5" hidden="1" x14ac:dyDescent="0.25">
      <c r="A32" s="447" t="s">
        <v>97</v>
      </c>
      <c r="B32" s="447">
        <v>0.24</v>
      </c>
      <c r="C32" s="448">
        <v>1</v>
      </c>
      <c r="D32" s="153">
        <v>2074.6</v>
      </c>
      <c r="E32" s="113">
        <f t="shared" ref="E32:E33" si="0">D32*12</f>
        <v>24895.199999999997</v>
      </c>
      <c r="F32" s="153">
        <f>18363.9*0.24</f>
        <v>4407.3360000000002</v>
      </c>
      <c r="G32" s="186">
        <f>F32*30.2%</f>
        <v>1331.015472</v>
      </c>
      <c r="H32" s="186">
        <f>F32+G32</f>
        <v>5738.3514720000003</v>
      </c>
      <c r="I32" s="185"/>
    </row>
    <row r="33" spans="1:11" s="7" customFormat="1" ht="15.6" hidden="1" customHeight="1" x14ac:dyDescent="0.25">
      <c r="A33" s="447" t="s">
        <v>165</v>
      </c>
      <c r="B33" s="596">
        <f>5.6*0.24</f>
        <v>1.3439999999999999</v>
      </c>
      <c r="C33" s="597"/>
      <c r="D33" s="153">
        <f>1302.85*B33</f>
        <v>1751.0303999999996</v>
      </c>
      <c r="E33" s="113">
        <f t="shared" si="0"/>
        <v>21012.364799999996</v>
      </c>
      <c r="F33" s="153">
        <f>64311.87*0.24</f>
        <v>15434.8488</v>
      </c>
      <c r="G33" s="186">
        <f>F33*30.2%</f>
        <v>4661.3243376</v>
      </c>
      <c r="H33" s="186">
        <f>F33+G33</f>
        <v>20096.173137599999</v>
      </c>
    </row>
    <row r="34" spans="1:11" s="7" customFormat="1" ht="18.75" hidden="1" x14ac:dyDescent="0.25">
      <c r="A34" s="451"/>
      <c r="B34" s="613">
        <f>SUM(B32:C33)</f>
        <v>2.5839999999999996</v>
      </c>
      <c r="C34" s="613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7"/>
      <c r="I34" s="170"/>
    </row>
    <row r="35" spans="1:11" ht="14.45" hidden="1" customHeight="1" x14ac:dyDescent="0.25">
      <c r="A35" s="636" t="s">
        <v>174</v>
      </c>
      <c r="B35" s="636"/>
      <c r="C35" s="636"/>
      <c r="D35" s="636"/>
      <c r="E35" s="636"/>
      <c r="F35" s="636"/>
      <c r="G35" s="636"/>
      <c r="H35" s="636"/>
      <c r="I35" s="154"/>
      <c r="J35" s="154"/>
    </row>
    <row r="36" spans="1:11" ht="28.9" hidden="1" customHeight="1" x14ac:dyDescent="0.25">
      <c r="A36" s="582" t="s">
        <v>62</v>
      </c>
      <c r="B36" s="614" t="s">
        <v>159</v>
      </c>
      <c r="C36" s="614"/>
      <c r="D36" s="591" t="s">
        <v>160</v>
      </c>
      <c r="E36" s="593"/>
      <c r="F36" s="453"/>
      <c r="G36" s="45"/>
    </row>
    <row r="37" spans="1:11" ht="14.45" hidden="1" customHeight="1" x14ac:dyDescent="0.25">
      <c r="A37" s="583"/>
      <c r="B37" s="614"/>
      <c r="C37" s="614"/>
      <c r="D37" s="614" t="s">
        <v>161</v>
      </c>
      <c r="E37" s="582" t="s">
        <v>169</v>
      </c>
      <c r="F37" s="582" t="s">
        <v>173</v>
      </c>
      <c r="G37" s="45"/>
    </row>
    <row r="38" spans="1:11" hidden="1" x14ac:dyDescent="0.25">
      <c r="A38" s="584"/>
      <c r="B38" s="614"/>
      <c r="C38" s="614"/>
      <c r="D38" s="614"/>
      <c r="E38" s="584"/>
      <c r="F38" s="584"/>
      <c r="G38" s="45"/>
    </row>
    <row r="39" spans="1:11" hidden="1" x14ac:dyDescent="0.25">
      <c r="A39" s="452">
        <v>1</v>
      </c>
      <c r="B39" s="596">
        <v>2</v>
      </c>
      <c r="C39" s="597"/>
      <c r="D39" s="452">
        <v>3</v>
      </c>
      <c r="E39" s="452">
        <v>6</v>
      </c>
      <c r="F39" s="452">
        <v>7</v>
      </c>
      <c r="G39" s="45"/>
    </row>
    <row r="40" spans="1:11" hidden="1" x14ac:dyDescent="0.25">
      <c r="A40" s="447" t="s">
        <v>165</v>
      </c>
      <c r="B40" s="596">
        <f>B33</f>
        <v>1.3439999999999999</v>
      </c>
      <c r="C40" s="597"/>
      <c r="D40" s="153">
        <v>4218.1400000000003</v>
      </c>
      <c r="E40" s="186">
        <f>D40*30.2%</f>
        <v>1273.8782800000001</v>
      </c>
      <c r="F40" s="186">
        <f>(E40+D40)*B40*12+8.27</f>
        <v>88583.540819839996</v>
      </c>
      <c r="G40" s="45"/>
    </row>
    <row r="41" spans="1:11" ht="18.75" hidden="1" x14ac:dyDescent="0.25">
      <c r="A41" s="451"/>
      <c r="B41" s="613">
        <f>SUM(B40:C40)</f>
        <v>1.3439999999999999</v>
      </c>
      <c r="C41" s="613"/>
      <c r="D41" s="129">
        <f>SUM(D40:D40)</f>
        <v>4218.1400000000003</v>
      </c>
      <c r="E41" s="129">
        <f>SUM(E40:E40)</f>
        <v>1273.8782800000001</v>
      </c>
      <c r="F41" s="227"/>
      <c r="G41" s="45"/>
    </row>
    <row r="42" spans="1:11" ht="15.75" hidden="1" x14ac:dyDescent="0.25">
      <c r="A42" s="688" t="s">
        <v>61</v>
      </c>
      <c r="B42" s="688"/>
      <c r="C42" s="688"/>
      <c r="D42" s="688"/>
      <c r="E42" s="688"/>
      <c r="F42" s="688"/>
      <c r="G42" s="170"/>
      <c r="H42" s="7"/>
      <c r="I42" s="7"/>
    </row>
    <row r="43" spans="1:11" ht="15.75" hidden="1" x14ac:dyDescent="0.25">
      <c r="A43" s="468" t="s">
        <v>85</v>
      </c>
      <c r="B43" s="6" t="str">
        <f>'инновации+добровольчество0,41'!B48</f>
        <v>19 командировок</v>
      </c>
      <c r="C43" s="6"/>
      <c r="D43" s="6"/>
      <c r="E43" s="7"/>
      <c r="F43" s="7"/>
      <c r="G43" s="170"/>
      <c r="H43" s="7"/>
      <c r="I43" s="7"/>
      <c r="K43" s="188"/>
    </row>
    <row r="44" spans="1:11" ht="15.75" hidden="1" x14ac:dyDescent="0.25">
      <c r="A44" s="7"/>
      <c r="B44" s="7"/>
      <c r="C44" s="7"/>
      <c r="D44" s="161">
        <f>D18</f>
        <v>0.28000000000000003</v>
      </c>
      <c r="E44" s="7"/>
      <c r="F44" s="7"/>
      <c r="G44" s="170"/>
      <c r="H44" s="7"/>
      <c r="I44" s="7"/>
    </row>
    <row r="45" spans="1:11" ht="15.75" hidden="1" x14ac:dyDescent="0.25">
      <c r="A45" s="696" t="s">
        <v>124</v>
      </c>
      <c r="B45" s="696"/>
      <c r="C45" s="461"/>
      <c r="D45" s="696" t="s">
        <v>11</v>
      </c>
      <c r="E45" s="693" t="s">
        <v>49</v>
      </c>
      <c r="F45" s="693" t="s">
        <v>15</v>
      </c>
      <c r="G45" s="745" t="s">
        <v>6</v>
      </c>
      <c r="H45" s="7"/>
      <c r="I45" s="7"/>
    </row>
    <row r="46" spans="1:11" ht="7.15" hidden="1" customHeight="1" x14ac:dyDescent="0.25">
      <c r="A46" s="696"/>
      <c r="B46" s="696"/>
      <c r="C46" s="461"/>
      <c r="D46" s="696"/>
      <c r="E46" s="694"/>
      <c r="F46" s="694"/>
      <c r="G46" s="746"/>
      <c r="H46" s="7"/>
      <c r="I46" s="7"/>
    </row>
    <row r="47" spans="1:11" ht="15.75" hidden="1" x14ac:dyDescent="0.25">
      <c r="A47" s="697">
        <v>1</v>
      </c>
      <c r="B47" s="698"/>
      <c r="C47" s="462"/>
      <c r="D47" s="461">
        <v>2</v>
      </c>
      <c r="E47" s="347">
        <v>3</v>
      </c>
      <c r="F47" s="461">
        <v>4</v>
      </c>
      <c r="G47" s="82" t="s">
        <v>70</v>
      </c>
      <c r="H47" s="7"/>
      <c r="I47" s="7"/>
    </row>
    <row r="48" spans="1:11" ht="15.75" hidden="1" x14ac:dyDescent="0.25">
      <c r="A48" s="699" t="str">
        <f>'инновации+добровольчество0,41'!A53</f>
        <v>Суточные</v>
      </c>
      <c r="B48" s="700"/>
      <c r="C48" s="464"/>
      <c r="D48" s="461" t="str">
        <f>'инновации+добровольчество0,41'!D53</f>
        <v>сутки</v>
      </c>
      <c r="E48" s="476">
        <f>D44</f>
        <v>0.28000000000000003</v>
      </c>
      <c r="F48" s="476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99" t="str">
        <f>'инновации+добровольчество0,41'!A54</f>
        <v>Проезд</v>
      </c>
      <c r="B49" s="700"/>
      <c r="C49" s="464"/>
      <c r="D49" s="461" t="str">
        <f>'инновации+добровольчество0,41'!D54</f>
        <v xml:space="preserve">Ед. </v>
      </c>
      <c r="E49" s="476">
        <f>D44</f>
        <v>0.28000000000000003</v>
      </c>
      <c r="F49" s="476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1"/>
    </row>
    <row r="50" spans="1:12" ht="15.75" hidden="1" x14ac:dyDescent="0.25">
      <c r="A50" s="699" t="str">
        <f>'инновации+добровольчество0,41'!A55</f>
        <v xml:space="preserve">Проживание </v>
      </c>
      <c r="B50" s="700"/>
      <c r="C50" s="464"/>
      <c r="D50" s="461" t="str">
        <f>'инновации+добровольчество0,41'!D55</f>
        <v>сутки</v>
      </c>
      <c r="E50" s="476">
        <f>D44</f>
        <v>0.28000000000000003</v>
      </c>
      <c r="F50" s="476">
        <f>'инновации+добровольчество0,41'!F55</f>
        <v>1610.52</v>
      </c>
      <c r="G50" s="82">
        <f t="shared" si="1"/>
        <v>450.94560000000001</v>
      </c>
      <c r="H50" s="7"/>
      <c r="I50" s="7"/>
      <c r="L50" s="191"/>
    </row>
    <row r="51" spans="1:12" ht="15.75" hidden="1" x14ac:dyDescent="0.25">
      <c r="A51" s="463" t="e">
        <f>'инновации+добровольчество0,41'!#REF!</f>
        <v>#REF!</v>
      </c>
      <c r="B51" s="464"/>
      <c r="C51" s="464"/>
      <c r="D51" s="461" t="e">
        <f>'инновации+добровольчество0,41'!#REF!</f>
        <v>#REF!</v>
      </c>
      <c r="E51" s="476">
        <f>D44</f>
        <v>0.28000000000000003</v>
      </c>
      <c r="F51" s="476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1"/>
    </row>
    <row r="52" spans="1:12" ht="18.75" hidden="1" x14ac:dyDescent="0.25">
      <c r="A52" s="733" t="s">
        <v>60</v>
      </c>
      <c r="B52" s="734"/>
      <c r="C52" s="469"/>
      <c r="D52" s="79"/>
      <c r="E52" s="79"/>
      <c r="F52" s="79"/>
      <c r="G52" s="520" t="e">
        <f>SUM(G48:G51)</f>
        <v>#REF!</v>
      </c>
      <c r="H52" s="7"/>
      <c r="I52" s="7"/>
      <c r="L52" s="188"/>
    </row>
    <row r="53" spans="1:12" ht="15.75" x14ac:dyDescent="0.25">
      <c r="A53" s="688" t="s">
        <v>128</v>
      </c>
      <c r="B53" s="688"/>
      <c r="C53" s="688"/>
      <c r="D53" s="688"/>
      <c r="E53" s="688"/>
      <c r="F53" s="688"/>
      <c r="G53" s="170"/>
      <c r="H53" s="7"/>
      <c r="I53" s="7"/>
    </row>
    <row r="54" spans="1:12" ht="15.75" x14ac:dyDescent="0.25">
      <c r="A54" s="7"/>
      <c r="B54" s="7"/>
      <c r="C54" s="7"/>
      <c r="D54" s="161"/>
      <c r="E54" s="7"/>
      <c r="F54" s="162">
        <v>1</v>
      </c>
      <c r="G54" s="170"/>
      <c r="H54" s="7"/>
      <c r="I54" s="7"/>
    </row>
    <row r="55" spans="1:12" ht="15.75" x14ac:dyDescent="0.25">
      <c r="A55" s="696" t="s">
        <v>124</v>
      </c>
      <c r="B55" s="696"/>
      <c r="C55" s="461"/>
      <c r="D55" s="696" t="s">
        <v>11</v>
      </c>
      <c r="E55" s="693" t="s">
        <v>49</v>
      </c>
      <c r="F55" s="693" t="s">
        <v>15</v>
      </c>
      <c r="G55" s="745" t="s">
        <v>6</v>
      </c>
      <c r="H55" s="7"/>
      <c r="I55" s="7"/>
    </row>
    <row r="56" spans="1:12" ht="13.9" customHeight="1" x14ac:dyDescent="0.25">
      <c r="A56" s="696"/>
      <c r="B56" s="696"/>
      <c r="C56" s="461"/>
      <c r="D56" s="696"/>
      <c r="E56" s="694"/>
      <c r="F56" s="694"/>
      <c r="G56" s="746"/>
      <c r="H56" s="7"/>
      <c r="I56" s="7"/>
    </row>
    <row r="57" spans="1:12" ht="15.75" hidden="1" x14ac:dyDescent="0.25">
      <c r="A57" s="697">
        <v>1</v>
      </c>
      <c r="B57" s="698"/>
      <c r="C57" s="462"/>
      <c r="D57" s="461">
        <v>2</v>
      </c>
      <c r="E57" s="461">
        <v>3</v>
      </c>
      <c r="F57" s="461">
        <v>4</v>
      </c>
      <c r="G57" s="82" t="s">
        <v>70</v>
      </c>
      <c r="H57" s="7"/>
      <c r="I57" s="7"/>
    </row>
    <row r="58" spans="1:12" ht="15.75" x14ac:dyDescent="0.25">
      <c r="A58" s="274" t="s">
        <v>235</v>
      </c>
      <c r="B58" s="470"/>
      <c r="C58" s="470"/>
      <c r="D58" s="461"/>
      <c r="E58" s="452"/>
      <c r="F58" s="448"/>
      <c r="G58" s="82"/>
      <c r="H58" s="7"/>
      <c r="I58" s="7"/>
    </row>
    <row r="59" spans="1:12" ht="15.75" x14ac:dyDescent="0.25">
      <c r="A59" s="94" t="s">
        <v>236</v>
      </c>
      <c r="B59" s="470"/>
      <c r="C59" s="470"/>
      <c r="D59" s="461" t="s">
        <v>126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8" t="s">
        <v>237</v>
      </c>
      <c r="B60" s="470"/>
      <c r="C60" s="470"/>
      <c r="D60" s="461" t="s">
        <v>127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447" t="s">
        <v>238</v>
      </c>
      <c r="B61" s="470"/>
      <c r="C61" s="470"/>
      <c r="D61" s="461" t="s">
        <v>127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73" t="s">
        <v>239</v>
      </c>
      <c r="B62" s="470"/>
      <c r="C62" s="470"/>
      <c r="D62" s="461"/>
      <c r="E62" s="99"/>
      <c r="F62" s="100"/>
      <c r="G62" s="82"/>
      <c r="H62" s="7"/>
      <c r="I62" s="7"/>
    </row>
    <row r="63" spans="1:12" ht="15.75" x14ac:dyDescent="0.25">
      <c r="A63" s="94" t="s">
        <v>195</v>
      </c>
      <c r="B63" s="470"/>
      <c r="C63" s="470"/>
      <c r="D63" s="461" t="s">
        <v>126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194</v>
      </c>
      <c r="B64" s="470"/>
      <c r="C64" s="470"/>
      <c r="D64" s="461" t="s">
        <v>127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240</v>
      </c>
      <c r="B65" s="470"/>
      <c r="C65" s="470"/>
      <c r="D65" s="461" t="s">
        <v>127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4" t="s">
        <v>241</v>
      </c>
      <c r="B66" s="470"/>
      <c r="C66" s="470"/>
      <c r="D66" s="461"/>
      <c r="E66" s="99"/>
      <c r="F66" s="100"/>
      <c r="G66" s="82"/>
      <c r="H66" s="7"/>
      <c r="I66" s="7"/>
    </row>
    <row r="67" spans="1:11" ht="15.75" x14ac:dyDescent="0.25">
      <c r="A67" s="94" t="s">
        <v>195</v>
      </c>
      <c r="B67" s="470"/>
      <c r="C67" s="470"/>
      <c r="D67" s="461" t="s">
        <v>126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194</v>
      </c>
      <c r="B68" s="470"/>
      <c r="C68" s="470"/>
      <c r="D68" s="461" t="s">
        <v>127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240</v>
      </c>
      <c r="B69" s="470"/>
      <c r="C69" s="470"/>
      <c r="D69" s="461" t="s">
        <v>127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4" t="s">
        <v>242</v>
      </c>
      <c r="B70" s="470"/>
      <c r="C70" s="470"/>
      <c r="D70" s="461"/>
      <c r="E70" s="99"/>
      <c r="F70" s="100"/>
      <c r="G70" s="82"/>
      <c r="H70" s="7"/>
      <c r="I70" s="7"/>
    </row>
    <row r="71" spans="1:11" ht="15.75" x14ac:dyDescent="0.25">
      <c r="A71" s="94" t="s">
        <v>195</v>
      </c>
      <c r="B71" s="470"/>
      <c r="C71" s="470"/>
      <c r="D71" s="461" t="s">
        <v>126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194</v>
      </c>
      <c r="B72" s="470"/>
      <c r="C72" s="470"/>
      <c r="D72" s="461" t="s">
        <v>127</v>
      </c>
      <c r="E72" s="99">
        <v>6</v>
      </c>
      <c r="F72" s="100">
        <v>350</v>
      </c>
      <c r="G72" s="82">
        <f t="shared" si="2"/>
        <v>2100</v>
      </c>
      <c r="H72" s="7"/>
      <c r="I72" s="7"/>
    </row>
    <row r="73" spans="1:11" ht="15.75" x14ac:dyDescent="0.25">
      <c r="A73" s="94" t="s">
        <v>240</v>
      </c>
      <c r="B73" s="470"/>
      <c r="C73" s="470"/>
      <c r="D73" s="461" t="s">
        <v>127</v>
      </c>
      <c r="E73" s="99">
        <v>6</v>
      </c>
      <c r="F73" s="100">
        <v>500</v>
      </c>
      <c r="G73" s="82">
        <f t="shared" si="2"/>
        <v>3000</v>
      </c>
      <c r="H73" s="7"/>
      <c r="I73" s="7"/>
    </row>
    <row r="74" spans="1:11" ht="15.75" x14ac:dyDescent="0.25">
      <c r="A74" s="358" t="s">
        <v>243</v>
      </c>
      <c r="B74" s="470"/>
      <c r="C74" s="470"/>
      <c r="D74" s="348" t="s">
        <v>88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359" t="s">
        <v>244</v>
      </c>
      <c r="B75" s="470"/>
      <c r="C75" s="470"/>
      <c r="D75" s="461" t="s">
        <v>88</v>
      </c>
      <c r="E75" s="360">
        <v>80</v>
      </c>
      <c r="F75" s="361">
        <v>500.625</v>
      </c>
      <c r="G75" s="82">
        <f t="shared" si="2"/>
        <v>40050</v>
      </c>
      <c r="H75" s="7"/>
      <c r="I75" s="7"/>
    </row>
    <row r="76" spans="1:11" ht="14.45" customHeight="1" x14ac:dyDescent="0.25">
      <c r="A76" s="751" t="s">
        <v>84</v>
      </c>
      <c r="B76" s="752"/>
      <c r="C76" s="473"/>
      <c r="D76" s="79"/>
      <c r="E76" s="79"/>
      <c r="F76" s="166"/>
      <c r="G76" s="520">
        <f>SUM(G59:G75)</f>
        <v>213250</v>
      </c>
      <c r="H76" s="7"/>
      <c r="I76" s="7"/>
    </row>
    <row r="77" spans="1:11" ht="36.75" hidden="1" customHeight="1" x14ac:dyDescent="0.25">
      <c r="A77" s="708" t="s">
        <v>265</v>
      </c>
      <c r="B77" s="708"/>
      <c r="C77" s="708"/>
      <c r="D77" s="708"/>
      <c r="E77" s="708"/>
      <c r="F77" s="708"/>
      <c r="G77" s="170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0.28000000000000003</v>
      </c>
      <c r="G78" s="170"/>
      <c r="H78" s="7"/>
      <c r="I78" s="7"/>
    </row>
    <row r="79" spans="1:11" ht="15.75" hidden="1" customHeight="1" x14ac:dyDescent="0.25">
      <c r="A79" s="712" t="s">
        <v>0</v>
      </c>
      <c r="B79" s="712"/>
      <c r="C79" s="460"/>
      <c r="D79" s="712" t="s">
        <v>1</v>
      </c>
      <c r="E79" s="722" t="s">
        <v>2</v>
      </c>
      <c r="F79" s="722" t="s">
        <v>42</v>
      </c>
      <c r="G79" s="722" t="s">
        <v>220</v>
      </c>
      <c r="H79" s="722" t="s">
        <v>221</v>
      </c>
      <c r="I79" s="7"/>
      <c r="J79" s="7"/>
      <c r="K79" s="7"/>
    </row>
    <row r="80" spans="1:11" ht="53.25" hidden="1" customHeight="1" x14ac:dyDescent="0.25">
      <c r="A80" s="712"/>
      <c r="B80" s="712"/>
      <c r="C80" s="460"/>
      <c r="D80" s="712"/>
      <c r="E80" s="723"/>
      <c r="F80" s="723"/>
      <c r="G80" s="723"/>
      <c r="H80" s="753"/>
      <c r="I80" s="7"/>
      <c r="J80" s="7"/>
      <c r="K80" s="7"/>
    </row>
    <row r="81" spans="1:11" ht="15.75" hidden="1" x14ac:dyDescent="0.25">
      <c r="A81" s="712">
        <v>1</v>
      </c>
      <c r="B81" s="712"/>
      <c r="C81" s="460"/>
      <c r="D81" s="460">
        <v>2</v>
      </c>
      <c r="E81" s="460">
        <v>3</v>
      </c>
      <c r="F81" s="460" t="s">
        <v>41</v>
      </c>
      <c r="G81" s="460">
        <v>5</v>
      </c>
      <c r="H81" s="297"/>
      <c r="I81" s="7"/>
      <c r="J81" s="7"/>
      <c r="K81" s="7"/>
    </row>
    <row r="82" spans="1:11" ht="15.75" hidden="1" x14ac:dyDescent="0.25">
      <c r="A82" s="757">
        <f>'инновации+добровольчество0,41'!A81:B81</f>
        <v>0</v>
      </c>
      <c r="B82" s="757"/>
      <c r="C82" s="103"/>
      <c r="D82" s="80">
        <f>'инновации+добровольчество0,41'!D81</f>
        <v>0</v>
      </c>
      <c r="E82" s="70">
        <f>1*F78</f>
        <v>0.28000000000000003</v>
      </c>
      <c r="F82" s="77"/>
      <c r="G82" s="77"/>
      <c r="H82" s="77"/>
      <c r="I82" s="7"/>
      <c r="J82" s="7"/>
      <c r="K82" s="7"/>
    </row>
    <row r="83" spans="1:11" ht="15.75" hidden="1" x14ac:dyDescent="0.25">
      <c r="A83" s="754" t="s">
        <v>145</v>
      </c>
      <c r="B83" s="754"/>
      <c r="C83" s="102"/>
      <c r="D83" s="80">
        <f>'патриотика0,31'!D119</f>
        <v>0.155</v>
      </c>
      <c r="E83" s="460">
        <f>1*F78</f>
        <v>0.28000000000000003</v>
      </c>
      <c r="F83" s="77"/>
      <c r="G83" s="77"/>
      <c r="H83" s="77"/>
      <c r="I83" s="7"/>
      <c r="J83" s="7"/>
      <c r="K83" s="7"/>
    </row>
    <row r="84" spans="1:11" ht="15.75" hidden="1" x14ac:dyDescent="0.25">
      <c r="A84" s="755" t="s">
        <v>91</v>
      </c>
      <c r="B84" s="756"/>
      <c r="C84" s="102"/>
      <c r="D84" s="80">
        <f>'патриотика0,31'!D120</f>
        <v>0.31</v>
      </c>
      <c r="E84" s="460">
        <f>1*F78/2</f>
        <v>0.14000000000000001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754" t="s">
        <v>146</v>
      </c>
      <c r="B85" s="754"/>
      <c r="C85" s="102"/>
      <c r="D85" s="80" t="e">
        <f>'патриотика0,31'!#REF!</f>
        <v>#REF!</v>
      </c>
      <c r="E85" s="460">
        <f>1*F78</f>
        <v>0.28000000000000003</v>
      </c>
      <c r="F85" s="77"/>
      <c r="G85" s="77"/>
      <c r="H85" s="77"/>
      <c r="I85" s="7"/>
      <c r="J85" s="7"/>
      <c r="K85" s="7"/>
    </row>
    <row r="86" spans="1:11" ht="15.75" hidden="1" x14ac:dyDescent="0.25">
      <c r="A86" s="712" t="s">
        <v>28</v>
      </c>
      <c r="B86" s="712"/>
      <c r="C86" s="712"/>
      <c r="D86" s="712"/>
      <c r="E86" s="712"/>
      <c r="F86" s="712"/>
      <c r="G86" s="460"/>
      <c r="H86" s="460"/>
      <c r="I86" s="7"/>
      <c r="J86" s="7"/>
      <c r="K86" s="7"/>
    </row>
    <row r="87" spans="1:11" ht="14.45" customHeight="1" x14ac:dyDescent="0.25">
      <c r="A87" s="636" t="s">
        <v>272</v>
      </c>
      <c r="B87" s="636"/>
      <c r="C87" s="636"/>
      <c r="D87" s="636"/>
      <c r="E87" s="636"/>
      <c r="F87" s="636"/>
      <c r="G87" s="636"/>
      <c r="H87" s="636"/>
    </row>
    <row r="88" spans="1:11" ht="14.45" customHeight="1" x14ac:dyDescent="0.25">
      <c r="A88" s="443"/>
      <c r="B88" s="443"/>
      <c r="C88" s="456"/>
      <c r="D88" s="443"/>
      <c r="E88" s="456"/>
      <c r="F88" s="456">
        <v>0.28000000000000003</v>
      </c>
      <c r="G88" s="443"/>
      <c r="H88" s="456"/>
    </row>
    <row r="89" spans="1:11" s="7" customFormat="1" ht="31.5" customHeight="1" x14ac:dyDescent="0.25">
      <c r="A89" s="450" t="s">
        <v>0</v>
      </c>
      <c r="B89" s="633" t="s">
        <v>1</v>
      </c>
      <c r="C89" s="444"/>
      <c r="D89" s="633" t="s">
        <v>2</v>
      </c>
      <c r="E89" s="571" t="s">
        <v>3</v>
      </c>
      <c r="F89" s="572"/>
      <c r="G89" s="748" t="s">
        <v>35</v>
      </c>
      <c r="H89" s="444" t="s">
        <v>5</v>
      </c>
      <c r="I89" s="633" t="s">
        <v>6</v>
      </c>
    </row>
    <row r="90" spans="1:11" s="7" customFormat="1" ht="30" x14ac:dyDescent="0.25">
      <c r="A90" s="377"/>
      <c r="B90" s="747"/>
      <c r="C90" s="444"/>
      <c r="D90" s="747"/>
      <c r="E90" s="444" t="s">
        <v>231</v>
      </c>
      <c r="F90" s="444" t="s">
        <v>264</v>
      </c>
      <c r="G90" s="750"/>
      <c r="H90" s="444" t="s">
        <v>53</v>
      </c>
      <c r="I90" s="747"/>
    </row>
    <row r="91" spans="1:11" s="7" customFormat="1" ht="15.75" x14ac:dyDescent="0.25">
      <c r="A91" s="378"/>
      <c r="B91" s="634"/>
      <c r="C91" s="444"/>
      <c r="D91" s="634"/>
      <c r="E91" s="444" t="s">
        <v>4</v>
      </c>
      <c r="F91" s="53"/>
      <c r="G91" s="749"/>
      <c r="H91" s="444" t="s">
        <v>232</v>
      </c>
      <c r="I91" s="634"/>
    </row>
    <row r="92" spans="1:11" s="7" customFormat="1" ht="15.75" x14ac:dyDescent="0.25">
      <c r="A92" s="722">
        <v>1</v>
      </c>
      <c r="B92" s="633">
        <v>2</v>
      </c>
      <c r="C92" s="444"/>
      <c r="D92" s="633">
        <v>3</v>
      </c>
      <c r="E92" s="633" t="s">
        <v>230</v>
      </c>
      <c r="F92" s="633">
        <v>5</v>
      </c>
      <c r="G92" s="748" t="s">
        <v>7</v>
      </c>
      <c r="H92" s="444" t="s">
        <v>54</v>
      </c>
      <c r="I92" s="633" t="s">
        <v>55</v>
      </c>
    </row>
    <row r="93" spans="1:11" s="7" customFormat="1" ht="15.75" x14ac:dyDescent="0.25">
      <c r="A93" s="723"/>
      <c r="B93" s="634"/>
      <c r="C93" s="444"/>
      <c r="D93" s="634"/>
      <c r="E93" s="634"/>
      <c r="F93" s="634"/>
      <c r="G93" s="749"/>
      <c r="H93" s="54">
        <v>1780.6</v>
      </c>
      <c r="I93" s="634"/>
    </row>
    <row r="94" spans="1:11" s="7" customFormat="1" ht="15.75" x14ac:dyDescent="0.25">
      <c r="A94" s="379" t="str">
        <f>'инновации+добровольчество0,41'!A84</f>
        <v>Заведующий МЦ</v>
      </c>
      <c r="B94" s="88">
        <v>73188.34</v>
      </c>
      <c r="C94" s="88"/>
      <c r="D94" s="444">
        <f>1*F88</f>
        <v>0.28000000000000003</v>
      </c>
      <c r="E94" s="56">
        <f>D94*1780.6</f>
        <v>498.56800000000004</v>
      </c>
      <c r="F94" s="57">
        <v>1</v>
      </c>
      <c r="G94" s="58">
        <f>E94/F94</f>
        <v>498.56800000000004</v>
      </c>
      <c r="H94" s="56">
        <f>B94*1.302/1780.6*12</f>
        <v>642.19623955969905</v>
      </c>
      <c r="I94" s="56">
        <f>G94*H94</f>
        <v>320178.49476480007</v>
      </c>
    </row>
    <row r="95" spans="1:11" s="7" customFormat="1" ht="15.75" x14ac:dyDescent="0.25">
      <c r="A95" s="379" t="str">
        <f>'инновации+добровольчество0,41'!A85</f>
        <v>Водитель</v>
      </c>
      <c r="B95" s="37">
        <v>27899</v>
      </c>
      <c r="C95" s="174"/>
      <c r="D95" s="444">
        <f>1*F88</f>
        <v>0.28000000000000003</v>
      </c>
      <c r="E95" s="56">
        <f t="shared" ref="E95:E97" si="3">D95*1780.6</f>
        <v>498.56800000000004</v>
      </c>
      <c r="F95" s="57">
        <v>1</v>
      </c>
      <c r="G95" s="58">
        <f t="shared" ref="G95:G97" si="4">E95/F95</f>
        <v>498.56800000000004</v>
      </c>
      <c r="H95" s="56">
        <f t="shared" ref="H95:H97" si="5">B95*1.302/1780.6*12</f>
        <v>244.80173873975065</v>
      </c>
      <c r="I95" s="56">
        <f>G95*H95</f>
        <v>122050.31328000002</v>
      </c>
    </row>
    <row r="96" spans="1:11" s="7" customFormat="1" ht="15.75" x14ac:dyDescent="0.25">
      <c r="A96" s="379" t="str">
        <f>'инновации+добровольчество0,41'!A86</f>
        <v>Рабочий по обслуживанию здания</v>
      </c>
      <c r="B96" s="58">
        <v>27899</v>
      </c>
      <c r="C96" s="58"/>
      <c r="D96" s="444">
        <f>0.5*F88</f>
        <v>0.14000000000000001</v>
      </c>
      <c r="E96" s="56">
        <f t="shared" si="3"/>
        <v>249.28400000000002</v>
      </c>
      <c r="F96" s="57">
        <v>1</v>
      </c>
      <c r="G96" s="58">
        <f t="shared" si="4"/>
        <v>249.28400000000002</v>
      </c>
      <c r="H96" s="56">
        <f t="shared" si="5"/>
        <v>244.80173873975065</v>
      </c>
      <c r="I96" s="56">
        <f>G96*H96</f>
        <v>61025.156640000008</v>
      </c>
    </row>
    <row r="97" spans="1:10" s="7" customFormat="1" ht="15.75" x14ac:dyDescent="0.25">
      <c r="A97" s="379" t="str">
        <f>'инновации+добровольчество0,41'!A87</f>
        <v>Уборщик служебных помещений</v>
      </c>
      <c r="B97" s="37">
        <v>27899</v>
      </c>
      <c r="C97" s="474"/>
      <c r="D97" s="444">
        <f>1*F88</f>
        <v>0.28000000000000003</v>
      </c>
      <c r="E97" s="56">
        <f t="shared" si="3"/>
        <v>498.56800000000004</v>
      </c>
      <c r="F97" s="57">
        <v>1</v>
      </c>
      <c r="G97" s="58">
        <f t="shared" si="4"/>
        <v>498.56800000000004</v>
      </c>
      <c r="H97" s="56">
        <f t="shared" si="5"/>
        <v>244.80173873975065</v>
      </c>
      <c r="I97" s="56">
        <f>G97*H97</f>
        <v>122050.31328000002</v>
      </c>
      <c r="J97" s="170"/>
    </row>
    <row r="98" spans="1:10" s="7" customFormat="1" ht="15.75" x14ac:dyDescent="0.25">
      <c r="A98" s="709" t="s">
        <v>28</v>
      </c>
      <c r="B98" s="710"/>
      <c r="C98" s="710"/>
      <c r="D98" s="710"/>
      <c r="E98" s="710"/>
      <c r="F98" s="711"/>
      <c r="G98" s="459"/>
      <c r="H98" s="459"/>
      <c r="I98" s="376">
        <f>SUM(I94:I97)</f>
        <v>625304.27796480013</v>
      </c>
    </row>
    <row r="99" spans="1:10" ht="18.75" x14ac:dyDescent="0.25">
      <c r="A99" s="443"/>
      <c r="B99" s="154"/>
      <c r="C99" s="154"/>
      <c r="D99" s="214"/>
      <c r="E99" s="214"/>
      <c r="F99" s="214"/>
      <c r="G99" s="214"/>
      <c r="H99" s="217"/>
    </row>
    <row r="100" spans="1:10" ht="18.75" x14ac:dyDescent="0.25">
      <c r="A100" s="443"/>
      <c r="B100" s="154"/>
      <c r="C100" s="154"/>
      <c r="D100" s="214"/>
      <c r="E100" s="214"/>
      <c r="F100" s="214"/>
      <c r="G100" s="214"/>
      <c r="H100" s="217"/>
    </row>
    <row r="101" spans="1:10" ht="14.45" customHeight="1" x14ac:dyDescent="0.25">
      <c r="A101" s="636" t="s">
        <v>185</v>
      </c>
      <c r="B101" s="636"/>
      <c r="C101" s="636"/>
      <c r="D101" s="573"/>
      <c r="E101" s="573"/>
      <c r="F101" s="573"/>
      <c r="G101" s="573"/>
      <c r="H101" s="573"/>
    </row>
    <row r="102" spans="1:10" ht="14.45" customHeight="1" x14ac:dyDescent="0.25">
      <c r="A102" s="582" t="s">
        <v>62</v>
      </c>
      <c r="B102" s="585" t="s">
        <v>159</v>
      </c>
      <c r="C102" s="586"/>
      <c r="D102" s="591"/>
      <c r="E102" s="592"/>
      <c r="F102" s="593"/>
      <c r="G102" s="215"/>
      <c r="H102" s="215"/>
    </row>
    <row r="103" spans="1:10" ht="14.45" customHeight="1" x14ac:dyDescent="0.25">
      <c r="A103" s="583"/>
      <c r="B103" s="587"/>
      <c r="C103" s="588"/>
      <c r="D103" s="594" t="s">
        <v>163</v>
      </c>
      <c r="E103" s="583" t="s">
        <v>169</v>
      </c>
      <c r="F103" s="583" t="s">
        <v>6</v>
      </c>
      <c r="G103" s="45"/>
    </row>
    <row r="104" spans="1:10" x14ac:dyDescent="0.25">
      <c r="A104" s="584"/>
      <c r="B104" s="589"/>
      <c r="C104" s="590"/>
      <c r="D104" s="595"/>
      <c r="E104" s="584"/>
      <c r="F104" s="584"/>
      <c r="G104" s="45"/>
    </row>
    <row r="105" spans="1:10" x14ac:dyDescent="0.25">
      <c r="A105" s="171">
        <v>1</v>
      </c>
      <c r="B105" s="591">
        <v>2</v>
      </c>
      <c r="C105" s="593"/>
      <c r="D105" s="171">
        <v>5</v>
      </c>
      <c r="E105" s="171">
        <v>6</v>
      </c>
      <c r="F105" s="171">
        <v>7</v>
      </c>
      <c r="G105" s="45"/>
    </row>
    <row r="106" spans="1:10" x14ac:dyDescent="0.25">
      <c r="A106" s="447" t="s">
        <v>166</v>
      </c>
      <c r="B106" s="245">
        <f>E83</f>
        <v>0.28000000000000003</v>
      </c>
      <c r="C106" s="448"/>
      <c r="D106" s="153">
        <v>4559.1400000000003</v>
      </c>
      <c r="E106" s="186">
        <f t="shared" ref="E106:E108" si="6">D106*30.2%</f>
        <v>1376.8602800000001</v>
      </c>
      <c r="F106" s="186">
        <f>D106+E106</f>
        <v>5936.0002800000002</v>
      </c>
      <c r="G106" s="45"/>
    </row>
    <row r="107" spans="1:10" x14ac:dyDescent="0.25">
      <c r="A107" s="447" t="s">
        <v>167</v>
      </c>
      <c r="B107" s="245">
        <f>E84</f>
        <v>0.14000000000000001</v>
      </c>
      <c r="C107" s="448"/>
      <c r="D107" s="153">
        <v>2279.5700000000002</v>
      </c>
      <c r="E107" s="186">
        <f t="shared" si="6"/>
        <v>688.43014000000005</v>
      </c>
      <c r="F107" s="186">
        <f t="shared" ref="F107:F108" si="7">D107+E107</f>
        <v>2968.0001400000001</v>
      </c>
      <c r="G107" s="45"/>
    </row>
    <row r="108" spans="1:10" x14ac:dyDescent="0.25">
      <c r="A108" s="447" t="s">
        <v>146</v>
      </c>
      <c r="B108" s="245">
        <f>E85</f>
        <v>0.28000000000000003</v>
      </c>
      <c r="C108" s="448"/>
      <c r="D108" s="153">
        <v>4559.1400000000003</v>
      </c>
      <c r="E108" s="186">
        <f t="shared" si="6"/>
        <v>1376.8602800000001</v>
      </c>
      <c r="F108" s="186">
        <f t="shared" si="7"/>
        <v>5936.0002800000002</v>
      </c>
      <c r="G108" s="45"/>
    </row>
    <row r="109" spans="1:10" x14ac:dyDescent="0.25">
      <c r="A109" s="156"/>
      <c r="B109" s="451"/>
      <c r="C109" s="157"/>
      <c r="D109" s="129">
        <f>SUM(D106:D108)</f>
        <v>11397.850000000002</v>
      </c>
      <c r="E109" s="129">
        <f>SUM(E106:E108)</f>
        <v>3442.1507000000001</v>
      </c>
      <c r="F109" s="129">
        <f>SUM(F106:F108)</f>
        <v>14840.000700000001</v>
      </c>
      <c r="G109" s="45"/>
    </row>
    <row r="110" spans="1:10" ht="15.75" x14ac:dyDescent="0.25">
      <c r="A110" s="4"/>
      <c r="B110" s="164"/>
      <c r="C110" s="164"/>
      <c r="D110" s="164"/>
      <c r="E110" s="164"/>
      <c r="F110" s="164"/>
      <c r="G110" s="170"/>
      <c r="H110" s="7"/>
      <c r="I110" s="7"/>
    </row>
    <row r="111" spans="1:10" ht="15.75" x14ac:dyDescent="0.25">
      <c r="A111" s="4"/>
      <c r="B111" s="164"/>
      <c r="C111" s="164"/>
      <c r="D111" s="164"/>
      <c r="E111" s="164"/>
      <c r="F111" s="164"/>
      <c r="G111" s="170"/>
      <c r="H111" s="7"/>
      <c r="I111" s="7"/>
    </row>
    <row r="112" spans="1:10" ht="15.75" x14ac:dyDescent="0.25">
      <c r="A112" s="577" t="s">
        <v>12</v>
      </c>
      <c r="B112" s="577"/>
      <c r="C112" s="577"/>
      <c r="D112" s="577"/>
      <c r="E112" s="577"/>
      <c r="F112" s="577"/>
      <c r="G112" s="170"/>
      <c r="H112" s="7"/>
      <c r="I112" s="7"/>
    </row>
    <row r="113" spans="1:9" ht="15.75" x14ac:dyDescent="0.25">
      <c r="A113" s="164"/>
      <c r="B113" s="164"/>
      <c r="C113" s="164"/>
      <c r="D113" s="164"/>
      <c r="E113" s="164"/>
      <c r="F113" s="169">
        <f>F78</f>
        <v>0.28000000000000003</v>
      </c>
      <c r="G113" s="170"/>
      <c r="H113" s="7"/>
      <c r="I113" s="7"/>
    </row>
    <row r="114" spans="1:9" ht="15.75" x14ac:dyDescent="0.25">
      <c r="A114" s="712" t="s">
        <v>13</v>
      </c>
      <c r="B114" s="712" t="s">
        <v>11</v>
      </c>
      <c r="C114" s="460"/>
      <c r="D114" s="712" t="s">
        <v>14</v>
      </c>
      <c r="E114" s="712" t="s">
        <v>94</v>
      </c>
      <c r="F114" s="712" t="s">
        <v>6</v>
      </c>
      <c r="G114" s="170"/>
      <c r="H114" s="7"/>
      <c r="I114" s="7"/>
    </row>
    <row r="115" spans="1:9" ht="3.6" customHeight="1" x14ac:dyDescent="0.25">
      <c r="A115" s="712"/>
      <c r="B115" s="712"/>
      <c r="C115" s="460"/>
      <c r="D115" s="712"/>
      <c r="E115" s="712"/>
      <c r="F115" s="712"/>
      <c r="G115" s="170"/>
      <c r="H115" s="7"/>
      <c r="I115" s="7"/>
    </row>
    <row r="116" spans="1:9" ht="15.75" x14ac:dyDescent="0.25">
      <c r="A116" s="460">
        <v>1</v>
      </c>
      <c r="B116" s="460">
        <v>2</v>
      </c>
      <c r="C116" s="460"/>
      <c r="D116" s="460">
        <v>3</v>
      </c>
      <c r="E116" s="460">
        <v>4</v>
      </c>
      <c r="F116" s="460" t="s">
        <v>178</v>
      </c>
      <c r="G116" s="170"/>
      <c r="H116" s="7"/>
      <c r="I116" s="7"/>
    </row>
    <row r="117" spans="1:9" ht="15.75" x14ac:dyDescent="0.25">
      <c r="A117" s="81" t="str">
        <f>'инновации+добровольчество0,41'!A113</f>
        <v>Теплоэнергия</v>
      </c>
      <c r="B117" s="460" t="str">
        <f>'инновации+добровольчество0,41'!B113</f>
        <v>Гкал</v>
      </c>
      <c r="C117" s="460"/>
      <c r="D117" s="77">
        <f>55*F113</f>
        <v>15.400000000000002</v>
      </c>
      <c r="E117" s="77">
        <f>'инновации+добровольчество0,41'!E113</f>
        <v>3245.16</v>
      </c>
      <c r="F117" s="77">
        <f>D117*E117+13.53</f>
        <v>49988.994000000006</v>
      </c>
      <c r="G117" s="170"/>
      <c r="H117" s="7"/>
      <c r="I117" s="7"/>
    </row>
    <row r="118" spans="1:9" ht="15.75" x14ac:dyDescent="0.25">
      <c r="A118" s="81" t="str">
        <f>'инновации+добровольчество0,41'!A114</f>
        <v xml:space="preserve">Водоснабжение </v>
      </c>
      <c r="B118" s="460" t="str">
        <f>'инновации+добровольчество0,41'!B114</f>
        <v>м2</v>
      </c>
      <c r="C118" s="460"/>
      <c r="D118" s="460">
        <f>106.3*F113</f>
        <v>29.764000000000003</v>
      </c>
      <c r="E118" s="77">
        <f>'инновации+добровольчество0,41'!E114</f>
        <v>46.7</v>
      </c>
      <c r="F118" s="77">
        <f t="shared" ref="F118:F122" si="8">D118*E118</f>
        <v>1389.9788000000003</v>
      </c>
      <c r="G118" s="170"/>
      <c r="H118" s="7"/>
      <c r="I118" s="7"/>
    </row>
    <row r="119" spans="1:9" ht="15.75" x14ac:dyDescent="0.25">
      <c r="A119" s="81" t="str">
        <f>'инновации+добровольчество0,41'!A115</f>
        <v>Водоотведение (септик)</v>
      </c>
      <c r="B119" s="460" t="str">
        <f>'инновации+добровольчество0,41'!B115</f>
        <v>м3</v>
      </c>
      <c r="C119" s="460"/>
      <c r="D119" s="460">
        <f>6*F113</f>
        <v>1.6800000000000002</v>
      </c>
      <c r="E119" s="77">
        <f>'инновации+добровольчество0,41'!E115</f>
        <v>9000</v>
      </c>
      <c r="F119" s="77">
        <f t="shared" si="8"/>
        <v>15120.000000000002</v>
      </c>
      <c r="G119" s="170"/>
      <c r="H119" s="7"/>
      <c r="I119" s="7"/>
    </row>
    <row r="120" spans="1:9" ht="15.75" x14ac:dyDescent="0.25">
      <c r="A120" s="81" t="str">
        <f>'инновации+добровольчество0,41'!A116</f>
        <v>Электроэнергия</v>
      </c>
      <c r="B120" s="460" t="str">
        <f>'инновации+добровольчество0,41'!B116</f>
        <v>МВт час.</v>
      </c>
      <c r="C120" s="460"/>
      <c r="D120" s="77">
        <f>6*F113</f>
        <v>1.6800000000000002</v>
      </c>
      <c r="E120" s="77">
        <f>'инновации+добровольчество0,41'!E116</f>
        <v>7728</v>
      </c>
      <c r="F120" s="77">
        <f t="shared" si="8"/>
        <v>12983.04</v>
      </c>
      <c r="G120" s="170"/>
      <c r="H120" s="7"/>
      <c r="I120" s="7"/>
    </row>
    <row r="121" spans="1:9" ht="15.75" x14ac:dyDescent="0.25">
      <c r="A121" s="232" t="str">
        <f>'инновации+добровольчество0,41'!A117</f>
        <v>ТКО</v>
      </c>
      <c r="B121" s="460" t="str">
        <f>'инновации+добровольчество0,41'!B117</f>
        <v>договор</v>
      </c>
      <c r="C121" s="452"/>
      <c r="D121" s="171">
        <f>3.636*F113</f>
        <v>1.0180800000000001</v>
      </c>
      <c r="E121" s="77">
        <f>'инновации+добровольчество0,41'!E117</f>
        <v>2170.58</v>
      </c>
      <c r="F121" s="77">
        <f t="shared" si="8"/>
        <v>2209.8240863999999</v>
      </c>
      <c r="G121" s="170"/>
      <c r="H121" s="7"/>
      <c r="I121" s="7"/>
    </row>
    <row r="122" spans="1:9" ht="15.75" x14ac:dyDescent="0.25">
      <c r="A122" s="232" t="str">
        <f>'инновации+добровольчество0,41'!A118</f>
        <v>Электроэнергия (резерв)</v>
      </c>
      <c r="B122" s="460" t="str">
        <f>'инновации+добровольчество0,41'!B118</f>
        <v>МВт час.</v>
      </c>
      <c r="C122" s="452"/>
      <c r="D122" s="171">
        <f>7.23*D131</f>
        <v>2.0244000000000004</v>
      </c>
      <c r="E122" s="77">
        <f>'инновации+добровольчество0,41'!E118</f>
        <v>7728</v>
      </c>
      <c r="F122" s="77">
        <f t="shared" si="8"/>
        <v>15644.563200000004</v>
      </c>
      <c r="G122" s="170"/>
      <c r="H122" s="7"/>
      <c r="I122" s="7"/>
    </row>
    <row r="123" spans="1:9" ht="18.75" x14ac:dyDescent="0.25">
      <c r="A123" s="760"/>
      <c r="B123" s="760"/>
      <c r="C123" s="760"/>
      <c r="D123" s="760"/>
      <c r="E123" s="760"/>
      <c r="F123" s="521">
        <f>SUM(F117:F122)</f>
        <v>97336.400086399997</v>
      </c>
      <c r="G123" s="170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446" t="s">
        <v>115</v>
      </c>
      <c r="B125" s="465" t="s">
        <v>116</v>
      </c>
      <c r="C125" s="247"/>
      <c r="D125" s="465" t="s">
        <v>120</v>
      </c>
      <c r="E125" s="465" t="s">
        <v>117</v>
      </c>
      <c r="F125" s="465" t="s">
        <v>118</v>
      </c>
      <c r="G125" s="471" t="s">
        <v>6</v>
      </c>
    </row>
    <row r="126" spans="1:9" s="7" customFormat="1" ht="15.75" x14ac:dyDescent="0.25">
      <c r="A126" s="447">
        <v>1</v>
      </c>
      <c r="B126" s="452">
        <v>2</v>
      </c>
      <c r="C126" s="353"/>
      <c r="D126" s="452">
        <v>3</v>
      </c>
      <c r="E126" s="452">
        <v>4</v>
      </c>
      <c r="F126" s="452">
        <v>5</v>
      </c>
      <c r="G126" s="348" t="s">
        <v>226</v>
      </c>
    </row>
    <row r="127" spans="1:9" s="7" customFormat="1" ht="15.75" x14ac:dyDescent="0.25">
      <c r="A127" s="452" t="s">
        <v>119</v>
      </c>
      <c r="B127" s="452">
        <f>'инновации+добровольчество0,41'!B104</f>
        <v>3</v>
      </c>
      <c r="C127" s="452">
        <f>'инновации+добровольчество0,41'!C104</f>
        <v>0</v>
      </c>
      <c r="D127" s="452">
        <f>'инновации+добровольчество0,41'!D104</f>
        <v>12</v>
      </c>
      <c r="E127" s="452">
        <f>'инновации+добровольчество0,41'!E104</f>
        <v>75</v>
      </c>
      <c r="F127" s="452">
        <f>'инновации+добровольчество0,41'!F104</f>
        <v>2700</v>
      </c>
      <c r="G127" s="167">
        <f>F127*F113</f>
        <v>756.00000000000011</v>
      </c>
    </row>
    <row r="128" spans="1:9" s="7" customFormat="1" ht="18.75" x14ac:dyDescent="0.25">
      <c r="A128" s="128"/>
      <c r="B128" s="128"/>
      <c r="C128" s="128"/>
      <c r="D128" s="128"/>
      <c r="E128" s="451" t="s">
        <v>92</v>
      </c>
      <c r="F128" s="129">
        <f>F127</f>
        <v>2700</v>
      </c>
      <c r="G128" s="522">
        <f>G127</f>
        <v>756.00000000000011</v>
      </c>
    </row>
    <row r="129" spans="1:9" ht="15.75" x14ac:dyDescent="0.25">
      <c r="A129" s="688" t="s">
        <v>61</v>
      </c>
      <c r="B129" s="688"/>
      <c r="C129" s="688"/>
      <c r="D129" s="688"/>
      <c r="E129" s="688"/>
      <c r="F129" s="688"/>
      <c r="G129" s="170"/>
      <c r="H129" s="7"/>
      <c r="I129" s="7"/>
    </row>
    <row r="130" spans="1:9" ht="15.75" x14ac:dyDescent="0.25">
      <c r="A130" s="468" t="s">
        <v>85</v>
      </c>
      <c r="B130" s="6" t="s">
        <v>270</v>
      </c>
      <c r="C130" s="6"/>
      <c r="D130" s="6"/>
      <c r="E130" s="7"/>
      <c r="F130" s="7"/>
      <c r="G130" s="170"/>
      <c r="H130" s="7"/>
      <c r="I130" s="7"/>
    </row>
    <row r="131" spans="1:9" ht="15.75" x14ac:dyDescent="0.25">
      <c r="A131" s="7"/>
      <c r="B131" s="7"/>
      <c r="C131" s="7"/>
      <c r="D131" s="161">
        <f>F113</f>
        <v>0.28000000000000003</v>
      </c>
      <c r="E131" s="7"/>
      <c r="F131" s="7"/>
      <c r="G131" s="170"/>
      <c r="H131" s="7"/>
      <c r="I131" s="7"/>
    </row>
    <row r="132" spans="1:9" ht="15" customHeight="1" x14ac:dyDescent="0.25">
      <c r="A132" s="696" t="s">
        <v>125</v>
      </c>
      <c r="B132" s="696"/>
      <c r="C132" s="461"/>
      <c r="D132" s="696" t="s">
        <v>11</v>
      </c>
      <c r="E132" s="693" t="s">
        <v>49</v>
      </c>
      <c r="F132" s="693" t="s">
        <v>15</v>
      </c>
      <c r="G132" s="745" t="s">
        <v>6</v>
      </c>
      <c r="H132" s="7"/>
      <c r="I132" s="7"/>
    </row>
    <row r="133" spans="1:9" ht="15.75" x14ac:dyDescent="0.25">
      <c r="A133" s="696"/>
      <c r="B133" s="696"/>
      <c r="C133" s="461"/>
      <c r="D133" s="696"/>
      <c r="E133" s="694"/>
      <c r="F133" s="694"/>
      <c r="G133" s="746"/>
      <c r="H133" s="7"/>
      <c r="I133" s="7"/>
    </row>
    <row r="134" spans="1:9" ht="15.75" x14ac:dyDescent="0.25">
      <c r="A134" s="697">
        <v>1</v>
      </c>
      <c r="B134" s="698"/>
      <c r="C134" s="462"/>
      <c r="D134" s="461">
        <v>2</v>
      </c>
      <c r="E134" s="461">
        <v>3</v>
      </c>
      <c r="F134" s="461">
        <v>4</v>
      </c>
      <c r="G134" s="87" t="s">
        <v>70</v>
      </c>
      <c r="H134" s="7"/>
      <c r="I134" s="7"/>
    </row>
    <row r="135" spans="1:9" ht="15.75" x14ac:dyDescent="0.25">
      <c r="A135" s="699" t="str">
        <f>A48</f>
        <v>Суточные</v>
      </c>
      <c r="B135" s="700"/>
      <c r="C135" s="464"/>
      <c r="D135" s="461" t="str">
        <f>D48</f>
        <v>сутки</v>
      </c>
      <c r="E135" s="476">
        <f>19*4*D131</f>
        <v>21.28</v>
      </c>
      <c r="F135" s="476">
        <f>F48</f>
        <v>450</v>
      </c>
      <c r="G135" s="87">
        <f>E135*F135</f>
        <v>9576</v>
      </c>
      <c r="H135" s="7"/>
      <c r="I135" s="7"/>
    </row>
    <row r="136" spans="1:9" ht="15.75" x14ac:dyDescent="0.25">
      <c r="A136" s="699" t="str">
        <f>A49</f>
        <v>Проезд</v>
      </c>
      <c r="B136" s="700"/>
      <c r="C136" s="464"/>
      <c r="D136" s="461" t="str">
        <f>D49</f>
        <v xml:space="preserve">Ед. </v>
      </c>
      <c r="E136" s="476">
        <f>19*D131</f>
        <v>5.32</v>
      </c>
      <c r="F136" s="476">
        <f>F49</f>
        <v>6000</v>
      </c>
      <c r="G136" s="87">
        <f t="shared" ref="G136:G137" si="9">E136*F136</f>
        <v>31920</v>
      </c>
      <c r="H136" s="7"/>
      <c r="I136" s="7"/>
    </row>
    <row r="137" spans="1:9" ht="15.75" x14ac:dyDescent="0.25">
      <c r="A137" s="699" t="str">
        <f>A50</f>
        <v xml:space="preserve">Проживание </v>
      </c>
      <c r="B137" s="700"/>
      <c r="C137" s="464"/>
      <c r="D137" s="461" t="str">
        <f>D50</f>
        <v>сутки</v>
      </c>
      <c r="E137" s="476">
        <f>19*3*D131</f>
        <v>15.96</v>
      </c>
      <c r="F137" s="476">
        <f>F50</f>
        <v>1610.52</v>
      </c>
      <c r="G137" s="87">
        <f t="shared" si="9"/>
        <v>25703.8992</v>
      </c>
      <c r="H137" s="7"/>
      <c r="I137" s="7"/>
    </row>
    <row r="138" spans="1:9" ht="18.75" x14ac:dyDescent="0.25">
      <c r="A138" s="733" t="s">
        <v>60</v>
      </c>
      <c r="B138" s="734"/>
      <c r="C138" s="469"/>
      <c r="D138" s="461"/>
      <c r="E138" s="83"/>
      <c r="F138" s="83"/>
      <c r="G138" s="523">
        <f>SUM(G135:G137)+0.25</f>
        <v>67200.1492</v>
      </c>
      <c r="H138" s="7"/>
      <c r="I138" s="7"/>
    </row>
    <row r="139" spans="1:9" ht="15.75" x14ac:dyDescent="0.25">
      <c r="A139" s="726" t="s">
        <v>36</v>
      </c>
      <c r="B139" s="726"/>
      <c r="C139" s="726"/>
      <c r="D139" s="726"/>
      <c r="E139" s="726"/>
      <c r="F139" s="726"/>
      <c r="G139" s="192"/>
      <c r="H139" s="7"/>
      <c r="I139" s="7"/>
    </row>
    <row r="140" spans="1:9" ht="15.75" x14ac:dyDescent="0.25">
      <c r="A140" s="7"/>
      <c r="B140" s="7"/>
      <c r="C140" s="7"/>
      <c r="D140" s="168">
        <f>D131</f>
        <v>0.28000000000000003</v>
      </c>
      <c r="E140" s="7"/>
      <c r="F140" s="7"/>
      <c r="G140" s="170"/>
      <c r="H140" s="7"/>
      <c r="I140" s="7"/>
    </row>
    <row r="141" spans="1:9" ht="30" customHeight="1" x14ac:dyDescent="0.25">
      <c r="A141" s="696" t="s">
        <v>24</v>
      </c>
      <c r="B141" s="696" t="s">
        <v>11</v>
      </c>
      <c r="C141" s="461"/>
      <c r="D141" s="696" t="s">
        <v>49</v>
      </c>
      <c r="E141" s="696" t="s">
        <v>94</v>
      </c>
      <c r="F141" s="693" t="s">
        <v>181</v>
      </c>
      <c r="G141" s="745" t="s">
        <v>6</v>
      </c>
      <c r="H141" s="7"/>
      <c r="I141" s="7"/>
    </row>
    <row r="142" spans="1:9" ht="15.75" customHeight="1" x14ac:dyDescent="0.25">
      <c r="A142" s="696"/>
      <c r="B142" s="696"/>
      <c r="C142" s="461"/>
      <c r="D142" s="696"/>
      <c r="E142" s="696"/>
      <c r="F142" s="694"/>
      <c r="G142" s="746"/>
      <c r="H142" s="7"/>
      <c r="I142" s="7"/>
    </row>
    <row r="143" spans="1:9" ht="15.75" x14ac:dyDescent="0.25">
      <c r="A143" s="461">
        <v>1</v>
      </c>
      <c r="B143" s="461">
        <v>2</v>
      </c>
      <c r="C143" s="461"/>
      <c r="D143" s="461">
        <v>3</v>
      </c>
      <c r="E143" s="461">
        <v>4</v>
      </c>
      <c r="F143" s="461">
        <v>5</v>
      </c>
      <c r="G143" s="82" t="s">
        <v>71</v>
      </c>
      <c r="H143" s="7"/>
      <c r="I143" s="7"/>
    </row>
    <row r="144" spans="1:9" ht="21.75" customHeight="1" x14ac:dyDescent="0.25">
      <c r="A144" s="55" t="str">
        <f>'инновации+добровольчество0,41'!A134</f>
        <v>переговоры по району, мин</v>
      </c>
      <c r="B144" s="444" t="s">
        <v>22</v>
      </c>
      <c r="C144" s="461"/>
      <c r="D144" s="391">
        <f>300*D140</f>
        <v>84.000000000000014</v>
      </c>
      <c r="E144" s="445">
        <f>'инновации+добровольчество0,41'!E134</f>
        <v>5.0199999999999996</v>
      </c>
      <c r="F144" s="444">
        <v>12</v>
      </c>
      <c r="G144" s="82">
        <f>D144*E144*F144</f>
        <v>5060.1600000000008</v>
      </c>
      <c r="H144" s="7"/>
      <c r="I144" s="7"/>
    </row>
    <row r="145" spans="1:9" ht="15.75" x14ac:dyDescent="0.25">
      <c r="A145" s="55" t="str">
        <f>'инновации+добровольчество0,41'!A135</f>
        <v>Переговоры за пределами района,мин</v>
      </c>
      <c r="B145" s="444" t="s">
        <v>22</v>
      </c>
      <c r="C145" s="461"/>
      <c r="D145" s="388">
        <f>41.66666666*D140</f>
        <v>11.666666664800001</v>
      </c>
      <c r="E145" s="445">
        <f>'инновации+добровольчество0,41'!E135</f>
        <v>15</v>
      </c>
      <c r="F145" s="444">
        <v>12</v>
      </c>
      <c r="G145" s="82">
        <f t="shared" ref="G145:G148" si="10">D145*E145*F145</f>
        <v>2099.9999996639999</v>
      </c>
      <c r="H145" s="7"/>
      <c r="I145" s="7"/>
    </row>
    <row r="146" spans="1:9" ht="15.75" x14ac:dyDescent="0.25">
      <c r="A146" s="55" t="str">
        <f>'инновации+добровольчество0,41'!A136</f>
        <v>Абоненская плата за услуги связи, номеров</v>
      </c>
      <c r="B146" s="444" t="s">
        <v>22</v>
      </c>
      <c r="C146" s="461"/>
      <c r="D146" s="389">
        <f>1*D140</f>
        <v>0.28000000000000003</v>
      </c>
      <c r="E146" s="445">
        <f>'инновации+добровольчество0,41'!E136</f>
        <v>2183</v>
      </c>
      <c r="F146" s="444">
        <v>12</v>
      </c>
      <c r="G146" s="82">
        <f t="shared" si="10"/>
        <v>7334.88</v>
      </c>
      <c r="H146" s="7"/>
      <c r="I146" s="7"/>
    </row>
    <row r="147" spans="1:9" ht="15.75" x14ac:dyDescent="0.25">
      <c r="A147" s="55" t="str">
        <f>'инновации+добровольчество0,41'!A137</f>
        <v xml:space="preserve">Абоненская плата за услуги Интернет </v>
      </c>
      <c r="B147" s="444" t="s">
        <v>22</v>
      </c>
      <c r="C147" s="461"/>
      <c r="D147" s="389">
        <f>1*D140</f>
        <v>0.28000000000000003</v>
      </c>
      <c r="E147" s="445">
        <f>'инновации+добровольчество0,41'!E137</f>
        <v>8172</v>
      </c>
      <c r="F147" s="444">
        <v>12</v>
      </c>
      <c r="G147" s="82">
        <f t="shared" si="10"/>
        <v>27457.920000000006</v>
      </c>
      <c r="H147" s="7"/>
      <c r="I147" s="7"/>
    </row>
    <row r="148" spans="1:9" ht="15.75" x14ac:dyDescent="0.25">
      <c r="A148" s="55" t="str">
        <f>'инновации+добровольчество0,41'!A138</f>
        <v>Почтовые конверты</v>
      </c>
      <c r="B148" s="444" t="s">
        <v>88</v>
      </c>
      <c r="C148" s="461"/>
      <c r="D148" s="389">
        <f>170*D140</f>
        <v>47.6</v>
      </c>
      <c r="E148" s="445">
        <f>'инновации+добровольчество0,41'!E138</f>
        <v>30.4</v>
      </c>
      <c r="F148" s="444">
        <v>1</v>
      </c>
      <c r="G148" s="82">
        <f t="shared" si="10"/>
        <v>1447.04</v>
      </c>
      <c r="H148" s="7"/>
      <c r="I148" s="7"/>
    </row>
    <row r="149" spans="1:9" ht="18.75" x14ac:dyDescent="0.3">
      <c r="A149" s="751" t="s">
        <v>26</v>
      </c>
      <c r="B149" s="758"/>
      <c r="C149" s="758"/>
      <c r="D149" s="758"/>
      <c r="E149" s="758"/>
      <c r="F149" s="752"/>
      <c r="G149" s="411">
        <f>SUM(G144:G148)</f>
        <v>43399.999999664004</v>
      </c>
      <c r="H149" s="7"/>
      <c r="I149" s="7"/>
    </row>
    <row r="150" spans="1:9" ht="15.75" x14ac:dyDescent="0.25">
      <c r="A150" s="726" t="s">
        <v>57</v>
      </c>
      <c r="B150" s="726"/>
      <c r="C150" s="726"/>
      <c r="D150" s="726"/>
      <c r="E150" s="726"/>
      <c r="F150" s="726"/>
      <c r="G150" s="170"/>
      <c r="H150" s="7"/>
      <c r="I150" s="7"/>
    </row>
    <row r="151" spans="1:9" ht="15.75" x14ac:dyDescent="0.25">
      <c r="A151" s="7"/>
      <c r="B151" s="7"/>
      <c r="C151" s="7"/>
      <c r="D151" s="168">
        <f>D140</f>
        <v>0.28000000000000003</v>
      </c>
      <c r="E151" s="7"/>
      <c r="F151" s="7"/>
      <c r="G151" s="170"/>
      <c r="H151" s="7"/>
      <c r="I151" s="7"/>
    </row>
    <row r="152" spans="1:9" ht="10.15" customHeight="1" x14ac:dyDescent="0.25">
      <c r="A152" s="696" t="s">
        <v>200</v>
      </c>
      <c r="B152" s="696" t="s">
        <v>11</v>
      </c>
      <c r="C152" s="461"/>
      <c r="D152" s="696" t="s">
        <v>49</v>
      </c>
      <c r="E152" s="696" t="s">
        <v>95</v>
      </c>
      <c r="F152" s="696" t="s">
        <v>25</v>
      </c>
      <c r="G152" s="745" t="s">
        <v>6</v>
      </c>
      <c r="H152" s="7"/>
      <c r="I152" s="7"/>
    </row>
    <row r="153" spans="1:9" ht="4.1500000000000004" customHeight="1" x14ac:dyDescent="0.25">
      <c r="A153" s="696"/>
      <c r="B153" s="696"/>
      <c r="C153" s="461"/>
      <c r="D153" s="696"/>
      <c r="E153" s="696"/>
      <c r="F153" s="696"/>
      <c r="G153" s="746"/>
      <c r="H153" s="7"/>
      <c r="I153" s="7"/>
    </row>
    <row r="154" spans="1:9" ht="15.75" x14ac:dyDescent="0.25">
      <c r="A154" s="461">
        <v>1</v>
      </c>
      <c r="B154" s="461">
        <v>2</v>
      </c>
      <c r="C154" s="461"/>
      <c r="D154" s="461">
        <v>3</v>
      </c>
      <c r="E154" s="461">
        <v>4</v>
      </c>
      <c r="F154" s="461">
        <v>5</v>
      </c>
      <c r="G154" s="82" t="s">
        <v>72</v>
      </c>
      <c r="H154" s="7"/>
      <c r="I154" s="7"/>
    </row>
    <row r="155" spans="1:9" ht="15.75" hidden="1" x14ac:dyDescent="0.25">
      <c r="A155" s="76" t="str">
        <f>'инновации+добровольчество0,41'!A145</f>
        <v>Проезд к месту учебы</v>
      </c>
      <c r="B155" s="461" t="s">
        <v>126</v>
      </c>
      <c r="C155" s="461"/>
      <c r="D155" s="461"/>
      <c r="E155" s="461"/>
      <c r="F155" s="461"/>
      <c r="G155" s="82"/>
      <c r="H155" s="7"/>
      <c r="I155" s="7"/>
    </row>
    <row r="156" spans="1:9" ht="15.75" x14ac:dyDescent="0.25">
      <c r="A156" s="73" t="s">
        <v>182</v>
      </c>
      <c r="B156" s="461" t="s">
        <v>22</v>
      </c>
      <c r="C156" s="461"/>
      <c r="D156" s="461">
        <f>1*D151</f>
        <v>0.28000000000000003</v>
      </c>
      <c r="E156" s="461">
        <f>'инновации+добровольчество0,41'!E146</f>
        <v>19000</v>
      </c>
      <c r="F156" s="461">
        <v>1</v>
      </c>
      <c r="G156" s="82">
        <f>D156*E156*F156</f>
        <v>5320.0000000000009</v>
      </c>
      <c r="H156" s="7"/>
      <c r="I156" s="7"/>
    </row>
    <row r="157" spans="1:9" ht="18.75" x14ac:dyDescent="0.25">
      <c r="A157" s="751" t="s">
        <v>58</v>
      </c>
      <c r="B157" s="758"/>
      <c r="C157" s="758"/>
      <c r="D157" s="758"/>
      <c r="E157" s="758"/>
      <c r="F157" s="752"/>
      <c r="G157" s="524">
        <f>SUM(G155:G156)</f>
        <v>5320.0000000000009</v>
      </c>
      <c r="H157" s="7"/>
      <c r="I157" s="7"/>
    </row>
    <row r="158" spans="1:9" ht="15.75" x14ac:dyDescent="0.25">
      <c r="A158" s="759" t="s">
        <v>19</v>
      </c>
      <c r="B158" s="759"/>
      <c r="C158" s="759"/>
      <c r="D158" s="759"/>
      <c r="E158" s="759"/>
      <c r="F158" s="759"/>
      <c r="G158" s="170"/>
      <c r="H158" s="7"/>
      <c r="I158" s="7"/>
    </row>
    <row r="159" spans="1:9" ht="15.75" x14ac:dyDescent="0.25">
      <c r="A159" s="7"/>
      <c r="B159" s="7"/>
      <c r="C159" s="7"/>
      <c r="D159" s="168">
        <f>D151</f>
        <v>0.28000000000000003</v>
      </c>
      <c r="E159" s="7"/>
      <c r="F159" s="7"/>
      <c r="G159" s="170"/>
      <c r="H159" s="7"/>
      <c r="I159" s="7"/>
    </row>
    <row r="160" spans="1:9" ht="3.6" customHeight="1" x14ac:dyDescent="0.25">
      <c r="A160" s="696" t="s">
        <v>21</v>
      </c>
      <c r="B160" s="696" t="s">
        <v>11</v>
      </c>
      <c r="C160" s="461"/>
      <c r="D160" s="696" t="s">
        <v>14</v>
      </c>
      <c r="E160" s="696" t="s">
        <v>94</v>
      </c>
      <c r="F160" s="696" t="s">
        <v>6</v>
      </c>
      <c r="G160" s="170"/>
      <c r="H160" s="7"/>
      <c r="I160" s="7"/>
    </row>
    <row r="161" spans="1:9" ht="24" customHeight="1" x14ac:dyDescent="0.25">
      <c r="A161" s="696"/>
      <c r="B161" s="696"/>
      <c r="C161" s="461"/>
      <c r="D161" s="696"/>
      <c r="E161" s="696"/>
      <c r="F161" s="696"/>
      <c r="G161" s="170"/>
      <c r="H161" s="7"/>
      <c r="I161" s="7"/>
    </row>
    <row r="162" spans="1:9" ht="16.5" thickBot="1" x14ac:dyDescent="0.3">
      <c r="A162" s="461">
        <v>1</v>
      </c>
      <c r="B162" s="461">
        <v>2</v>
      </c>
      <c r="C162" s="461"/>
      <c r="D162" s="461">
        <v>3</v>
      </c>
      <c r="E162" s="461">
        <v>7</v>
      </c>
      <c r="F162" s="461" t="s">
        <v>179</v>
      </c>
      <c r="G162" s="170"/>
      <c r="H162" s="7"/>
      <c r="I162" s="7"/>
    </row>
    <row r="163" spans="1:9" ht="15.75" x14ac:dyDescent="0.25">
      <c r="A163" s="76" t="str">
        <f>'инновации+добровольчество0,41'!A154</f>
        <v xml:space="preserve">Мониторинг систем пожарной сигнализации  </v>
      </c>
      <c r="B163" s="461" t="str">
        <f>'инновации+добровольчество0,41'!B154</f>
        <v>договор</v>
      </c>
      <c r="C163" s="461"/>
      <c r="D163" s="516">
        <f>12*0.28</f>
        <v>3.3600000000000003</v>
      </c>
      <c r="E163" s="461">
        <f>'инновации+добровольчество0,41'!E154</f>
        <v>2000</v>
      </c>
      <c r="F163" s="461">
        <f>D163*E163</f>
        <v>6720.0000000000009</v>
      </c>
      <c r="G163" s="170"/>
      <c r="H163" s="7"/>
      <c r="I163" s="7"/>
    </row>
    <row r="164" spans="1:9" ht="15.75" x14ac:dyDescent="0.25">
      <c r="A164" s="76" t="str">
        <f>'инновации+добровольчество0,41'!A155</f>
        <v xml:space="preserve">Уборка территории от снега </v>
      </c>
      <c r="B164" s="461" t="str">
        <f>'инновации+добровольчество0,41'!B155</f>
        <v>договор</v>
      </c>
      <c r="C164" s="461"/>
      <c r="D164" s="160">
        <f>2*0.28</f>
        <v>0.56000000000000005</v>
      </c>
      <c r="E164" s="461">
        <f>'инновации+добровольчество0,41'!E155</f>
        <v>30000</v>
      </c>
      <c r="F164" s="476">
        <f t="shared" ref="F164:F193" si="11">D164*E164</f>
        <v>16800</v>
      </c>
      <c r="G164" s="170"/>
      <c r="H164" s="7"/>
      <c r="I164" s="7"/>
    </row>
    <row r="165" spans="1:9" ht="15.75" x14ac:dyDescent="0.25">
      <c r="A165" s="76" t="str">
        <f>'инновации+добровольчество0,41'!A156</f>
        <v>Профилактическая дезинфекция</v>
      </c>
      <c r="B165" s="461" t="str">
        <f>'инновации+добровольчество0,41'!B156</f>
        <v>договор</v>
      </c>
      <c r="C165" s="461"/>
      <c r="D165" s="160">
        <v>0.28000000000000003</v>
      </c>
      <c r="E165" s="461">
        <f>'инновации+добровольчество0,41'!E156</f>
        <v>6602.4</v>
      </c>
      <c r="F165" s="476">
        <f t="shared" si="11"/>
        <v>1848.672</v>
      </c>
      <c r="G165" s="170"/>
      <c r="H165" s="7"/>
      <c r="I165" s="7"/>
    </row>
    <row r="166" spans="1:9" ht="15.75" x14ac:dyDescent="0.25">
      <c r="A166" s="76" t="str">
        <f>'инновации+добровольчество0,41'!A157</f>
        <v>Изготовление окна регистрации</v>
      </c>
      <c r="B166" s="461" t="str">
        <f>'инновации+добровольчество0,41'!B157</f>
        <v>договор</v>
      </c>
      <c r="C166" s="461"/>
      <c r="D166" s="160">
        <v>0.28000000000000003</v>
      </c>
      <c r="E166" s="461">
        <f>'инновации+добровольчество0,41'!E157</f>
        <v>9040</v>
      </c>
      <c r="F166" s="476">
        <f t="shared" si="11"/>
        <v>2531.2000000000003</v>
      </c>
      <c r="G166" s="170"/>
      <c r="H166" s="7"/>
      <c r="I166" s="7"/>
    </row>
    <row r="167" spans="1:9" ht="31.5" x14ac:dyDescent="0.25">
      <c r="A167" s="76" t="str">
        <f>'инновации+добровольчество0,41'!A158</f>
        <v>Комплексное обслуживание системы тепловодоснабжения и конструктивных элементов здания</v>
      </c>
      <c r="B167" s="461" t="str">
        <f>'инновации+добровольчество0,41'!B158</f>
        <v>договор</v>
      </c>
      <c r="C167" s="461"/>
      <c r="D167" s="160">
        <v>0.28000000000000003</v>
      </c>
      <c r="E167" s="461">
        <f>'инновации+добровольчество0,41'!E158</f>
        <v>4972</v>
      </c>
      <c r="F167" s="476">
        <f t="shared" si="11"/>
        <v>1392.16</v>
      </c>
      <c r="G167" s="170"/>
      <c r="H167" s="7"/>
      <c r="I167" s="7"/>
    </row>
    <row r="168" spans="1:9" ht="15.75" x14ac:dyDescent="0.25">
      <c r="A168" s="76" t="str">
        <f>'инновации+добровольчество0,41'!A159</f>
        <v>Договор осмотр технического состояния автомобиля</v>
      </c>
      <c r="B168" s="461" t="str">
        <f>'инновации+добровольчество0,41'!B159</f>
        <v>договор</v>
      </c>
      <c r="C168" s="461"/>
      <c r="D168" s="160">
        <f>85*0.28</f>
        <v>23.8</v>
      </c>
      <c r="E168" s="461">
        <f>'инновации+добровольчество0,41'!E159</f>
        <v>175.75</v>
      </c>
      <c r="F168" s="476">
        <f t="shared" si="11"/>
        <v>4182.8500000000004</v>
      </c>
      <c r="G168" s="170"/>
      <c r="H168" s="7"/>
      <c r="I168" s="7"/>
    </row>
    <row r="169" spans="1:9" ht="15.75" x14ac:dyDescent="0.25">
      <c r="A169" s="76" t="str">
        <f>'инновации+добровольчество0,41'!A160</f>
        <v>Техническое обслуживание систем пожарной сигнализации</v>
      </c>
      <c r="B169" s="461" t="str">
        <f>'инновации+добровольчество0,41'!B160</f>
        <v>договор</v>
      </c>
      <c r="C169" s="461"/>
      <c r="D169" s="392">
        <f>12*0.28</f>
        <v>3.3600000000000003</v>
      </c>
      <c r="E169" s="461">
        <f>'инновации+добровольчество0,41'!E160</f>
        <v>1000</v>
      </c>
      <c r="F169" s="476">
        <f t="shared" si="11"/>
        <v>3360.0000000000005</v>
      </c>
      <c r="G169" s="170"/>
      <c r="H169" s="7"/>
      <c r="I169" s="7"/>
    </row>
    <row r="170" spans="1:9" ht="15.75" x14ac:dyDescent="0.25">
      <c r="A170" s="76" t="str">
        <f>'инновации+добровольчество0,41'!A161</f>
        <v>Заправка катриджей</v>
      </c>
      <c r="B170" s="461" t="str">
        <f>'инновации+добровольчество0,41'!B161</f>
        <v>договор</v>
      </c>
      <c r="C170" s="461"/>
      <c r="D170" s="517">
        <f>10*0.28</f>
        <v>2.8000000000000003</v>
      </c>
      <c r="E170" s="461">
        <f>'инновации+добровольчество0,41'!E161</f>
        <v>700</v>
      </c>
      <c r="F170" s="476">
        <f t="shared" si="11"/>
        <v>1960.0000000000002</v>
      </c>
      <c r="G170" s="170"/>
      <c r="H170" s="7"/>
      <c r="I170" s="7"/>
    </row>
    <row r="171" spans="1:9" ht="15.75" x14ac:dyDescent="0.25">
      <c r="A171" s="76" t="str">
        <f>'инновации+добровольчество0,41'!A162</f>
        <v xml:space="preserve">ремонта отмостки и крылец здания МБУ «МЦ АУРУМ». </v>
      </c>
      <c r="B171" s="461" t="str">
        <f>'инновации+добровольчество0,41'!B162</f>
        <v>договор</v>
      </c>
      <c r="C171" s="461"/>
      <c r="D171" s="517">
        <v>0.28000000000000003</v>
      </c>
      <c r="E171" s="461">
        <f>'инновации+добровольчество0,41'!E162</f>
        <v>70200</v>
      </c>
      <c r="F171" s="476">
        <f t="shared" si="11"/>
        <v>19656.000000000004</v>
      </c>
      <c r="G171" s="170"/>
      <c r="H171" s="7"/>
      <c r="I171" s="7"/>
    </row>
    <row r="172" spans="1:9" ht="15.75" x14ac:dyDescent="0.25">
      <c r="A172" s="511" t="str">
        <f>'инновации+добровольчество0,41'!A163</f>
        <v>ремонт музыкального оборудования</v>
      </c>
      <c r="B172" s="457" t="str">
        <f>'инновации+добровольчество0,41'!B163</f>
        <v>договор</v>
      </c>
      <c r="C172" s="457"/>
      <c r="D172" s="517">
        <v>0.28000000000000003</v>
      </c>
      <c r="E172" s="461">
        <f>'инновации+добровольчество0,41'!E163</f>
        <v>21446.85</v>
      </c>
      <c r="F172" s="476">
        <f t="shared" si="11"/>
        <v>6005.1180000000004</v>
      </c>
      <c r="G172" s="170"/>
      <c r="H172" s="7"/>
      <c r="I172" s="7"/>
    </row>
    <row r="173" spans="1:9" ht="15.75" x14ac:dyDescent="0.25">
      <c r="A173" s="76" t="str">
        <f>'инновации+добровольчество0,41'!A164</f>
        <v>Обучение электроустановки</v>
      </c>
      <c r="B173" s="461" t="str">
        <f>'инновации+добровольчество0,41'!B164</f>
        <v>договор</v>
      </c>
      <c r="C173" s="461"/>
      <c r="D173" s="392">
        <v>0.28000000000000003</v>
      </c>
      <c r="E173" s="461">
        <f>'инновации+добровольчество0,41'!E164</f>
        <v>17600</v>
      </c>
      <c r="F173" s="476">
        <f t="shared" si="11"/>
        <v>4928.0000000000009</v>
      </c>
      <c r="G173" s="170"/>
      <c r="H173" s="7"/>
      <c r="I173" s="7"/>
    </row>
    <row r="174" spans="1:9" ht="15.75" x14ac:dyDescent="0.25">
      <c r="A174" s="76" t="str">
        <f>'инновации+добровольчество0,41'!A165</f>
        <v>обучение персонала</v>
      </c>
      <c r="B174" s="461" t="str">
        <f>'инновации+добровольчество0,41'!B165</f>
        <v>договор</v>
      </c>
      <c r="C174" s="461"/>
      <c r="D174" s="392">
        <v>0.28000000000000003</v>
      </c>
      <c r="E174" s="461">
        <f>'инновации+добровольчество0,41'!E165</f>
        <v>16230</v>
      </c>
      <c r="F174" s="476">
        <f t="shared" si="11"/>
        <v>4544.4000000000005</v>
      </c>
      <c r="G174" s="170"/>
      <c r="H174" s="7"/>
      <c r="I174" s="7"/>
    </row>
    <row r="175" spans="1:9" ht="15.75" x14ac:dyDescent="0.25">
      <c r="A175" s="76" t="str">
        <f>'инновации+добровольчество0,41'!A166</f>
        <v>Возмещение мед осмотра (112/212)</v>
      </c>
      <c r="B175" s="461" t="str">
        <f>'инновации+добровольчество0,41'!B166</f>
        <v>договор</v>
      </c>
      <c r="C175" s="461"/>
      <c r="D175" s="392">
        <v>0.28000000000000003</v>
      </c>
      <c r="E175" s="461">
        <f>'инновации+добровольчество0,41'!E166</f>
        <v>10000</v>
      </c>
      <c r="F175" s="476">
        <f t="shared" si="11"/>
        <v>2800.0000000000005</v>
      </c>
      <c r="G175" s="170"/>
      <c r="H175" s="7"/>
      <c r="I175" s="7"/>
    </row>
    <row r="176" spans="1:9" ht="15.75" x14ac:dyDescent="0.25">
      <c r="A176" s="76" t="str">
        <f>'инновации+добровольчество0,41'!A167</f>
        <v>Услуги СЕМИС подписка</v>
      </c>
      <c r="B176" s="461" t="str">
        <f>'инновации+добровольчество0,41'!B167</f>
        <v>договор</v>
      </c>
      <c r="C176" s="461"/>
      <c r="D176" s="392">
        <v>0.28000000000000003</v>
      </c>
      <c r="E176" s="461">
        <f>'инновации+добровольчество0,41'!E167</f>
        <v>765</v>
      </c>
      <c r="F176" s="476">
        <f t="shared" si="11"/>
        <v>214.20000000000002</v>
      </c>
      <c r="G176" s="170"/>
      <c r="H176" s="7"/>
      <c r="I176" s="7"/>
    </row>
    <row r="177" spans="1:9" ht="31.5" x14ac:dyDescent="0.25">
      <c r="A177" s="76" t="str">
        <f>'инновации+добровольчество0,41'!A168</f>
        <v>Изготовление полка двухуровневого для создания открытого пространства</v>
      </c>
      <c r="B177" s="461" t="str">
        <f>'инновации+добровольчество0,41'!B168</f>
        <v>договор</v>
      </c>
      <c r="C177" s="461"/>
      <c r="D177" s="392">
        <v>0.28000000000000003</v>
      </c>
      <c r="E177" s="461">
        <f>'инновации+добровольчество0,41'!E168</f>
        <v>43180</v>
      </c>
      <c r="F177" s="476">
        <f t="shared" si="11"/>
        <v>12090.400000000001</v>
      </c>
      <c r="G177" s="170"/>
      <c r="H177" s="7"/>
      <c r="I177" s="7"/>
    </row>
    <row r="178" spans="1:9" ht="15.75" x14ac:dyDescent="0.25">
      <c r="A178" s="76" t="str">
        <f>'инновации+добровольчество0,41'!A169</f>
        <v>Предрейсовое медицинское обследование 200дней*85руб</v>
      </c>
      <c r="B178" s="461" t="str">
        <f>'инновации+добровольчество0,41'!B169</f>
        <v>договор</v>
      </c>
      <c r="C178" s="461"/>
      <c r="D178" s="392">
        <v>0.28000000000000003</v>
      </c>
      <c r="E178" s="461">
        <f>'инновации+добровольчество0,41'!E169</f>
        <v>17000</v>
      </c>
      <c r="F178" s="476">
        <f t="shared" si="11"/>
        <v>4760</v>
      </c>
      <c r="G178" s="170"/>
      <c r="H178" s="7"/>
      <c r="I178" s="7"/>
    </row>
    <row r="179" spans="1:9" ht="15.75" x14ac:dyDescent="0.25">
      <c r="A179" s="76" t="str">
        <f>'инновации+добровольчество0,41'!A170</f>
        <v xml:space="preserve">Услуги охраны  </v>
      </c>
      <c r="B179" s="461" t="str">
        <f>'инновации+добровольчество0,41'!B170</f>
        <v>договор</v>
      </c>
      <c r="C179" s="461"/>
      <c r="D179" s="392">
        <v>0.28000000000000003</v>
      </c>
      <c r="E179" s="461">
        <f>'инновации+добровольчество0,41'!E170</f>
        <v>96000</v>
      </c>
      <c r="F179" s="476">
        <f t="shared" si="11"/>
        <v>26880.000000000004</v>
      </c>
      <c r="G179" s="170"/>
      <c r="H179" s="7"/>
      <c r="I179" s="7"/>
    </row>
    <row r="180" spans="1:9" ht="31.5" x14ac:dyDescent="0.25">
      <c r="A180" s="76" t="str">
        <f>'инновации+добровольчество0,41'!A171</f>
        <v>Обслуживание систем охранных средств сигнализации (тревожная кнопка)</v>
      </c>
      <c r="B180" s="461" t="str">
        <f>'инновации+добровольчество0,41'!B171</f>
        <v>договор</v>
      </c>
      <c r="C180" s="461"/>
      <c r="D180" s="392">
        <v>0.28000000000000003</v>
      </c>
      <c r="E180" s="461">
        <f>'инновации+добровольчество0,41'!E171</f>
        <v>60000</v>
      </c>
      <c r="F180" s="476">
        <f t="shared" si="11"/>
        <v>16800</v>
      </c>
      <c r="G180" s="170"/>
      <c r="H180" s="7"/>
      <c r="I180" s="7"/>
    </row>
    <row r="181" spans="1:9" ht="15.75" x14ac:dyDescent="0.25">
      <c r="A181" s="76" t="str">
        <f>'инновации+добровольчество0,41'!A172</f>
        <v>Изготовление декоративного камина</v>
      </c>
      <c r="B181" s="461" t="str">
        <f>'инновации+добровольчество0,41'!B172</f>
        <v>договор</v>
      </c>
      <c r="C181" s="461"/>
      <c r="D181" s="392">
        <v>0.28000000000000003</v>
      </c>
      <c r="E181" s="461">
        <f>'инновации+добровольчество0,41'!E172</f>
        <v>35000</v>
      </c>
      <c r="F181" s="476">
        <f t="shared" si="11"/>
        <v>9800.0000000000018</v>
      </c>
      <c r="G181" s="170"/>
      <c r="H181" s="7"/>
      <c r="I181" s="7"/>
    </row>
    <row r="182" spans="1:9" ht="15.75" hidden="1" x14ac:dyDescent="0.25">
      <c r="A182" s="76" t="str">
        <f>'инновации+добровольчество0,41'!A173</f>
        <v>Медосмотр при устройстве на работу</v>
      </c>
      <c r="B182" s="461" t="str">
        <f>'инновации+добровольчество0,41'!B173</f>
        <v>договор</v>
      </c>
      <c r="C182" s="461"/>
      <c r="D182" s="392">
        <v>0.28000000000000003</v>
      </c>
      <c r="E182" s="461">
        <f>'инновации+добровольчество0,41'!E173</f>
        <v>0</v>
      </c>
      <c r="F182" s="476">
        <f t="shared" si="11"/>
        <v>0</v>
      </c>
      <c r="G182" s="170"/>
      <c r="H182" s="7"/>
      <c r="I182" s="7"/>
    </row>
    <row r="183" spans="1:9" ht="15.75" x14ac:dyDescent="0.25">
      <c r="A183" s="76" t="str">
        <f>'инновации+добровольчество0,41'!A174</f>
        <v>Организация питания воинов-интернационалистов</v>
      </c>
      <c r="B183" s="461" t="str">
        <f>'инновации+добровольчество0,41'!B174</f>
        <v>договор</v>
      </c>
      <c r="C183" s="461"/>
      <c r="D183" s="392">
        <v>0.28000000000000003</v>
      </c>
      <c r="E183" s="461">
        <f>'инновации+добровольчество0,41'!E174</f>
        <v>23825</v>
      </c>
      <c r="F183" s="476">
        <f t="shared" si="11"/>
        <v>6671.0000000000009</v>
      </c>
      <c r="G183" s="170"/>
      <c r="H183" s="7"/>
      <c r="I183" s="7"/>
    </row>
    <row r="184" spans="1:9" ht="15.75" hidden="1" x14ac:dyDescent="0.25">
      <c r="A184" s="76" t="str">
        <f>'инновации+добровольчество0,41'!A175</f>
        <v>Страховая премия по полису ОСАГО за УАЗ</v>
      </c>
      <c r="B184" s="461" t="str">
        <f>'инновации+добровольчество0,41'!B175</f>
        <v>договор</v>
      </c>
      <c r="C184" s="461"/>
      <c r="D184" s="392">
        <v>0.28000000000000003</v>
      </c>
      <c r="E184" s="461">
        <f>'инновации+добровольчество0,41'!E175</f>
        <v>0</v>
      </c>
      <c r="F184" s="476">
        <f t="shared" si="11"/>
        <v>0</v>
      </c>
      <c r="G184" s="170"/>
      <c r="H184" s="7"/>
      <c r="I184" s="7"/>
    </row>
    <row r="185" spans="1:9" ht="31.5" hidden="1" x14ac:dyDescent="0.25">
      <c r="A185" s="76" t="str">
        <f>'инновации+добровольчество0,41'!A176</f>
        <v>Диагностика бытовой и оргтехники для определения возможности ее дальнейшего использования (244/226)</v>
      </c>
      <c r="B185" s="461" t="str">
        <f>'инновации+добровольчество0,41'!B176</f>
        <v>договор</v>
      </c>
      <c r="C185" s="461"/>
      <c r="D185" s="392">
        <v>0.28000000000000003</v>
      </c>
      <c r="E185" s="461">
        <f>'инновации+добровольчество0,41'!E176</f>
        <v>0</v>
      </c>
      <c r="F185" s="476">
        <f t="shared" si="11"/>
        <v>0</v>
      </c>
      <c r="G185" s="170"/>
      <c r="H185" s="7"/>
      <c r="I185" s="7"/>
    </row>
    <row r="186" spans="1:9" ht="15.75" hidden="1" x14ac:dyDescent="0.25">
      <c r="A186" s="76" t="str">
        <f>'инновации+добровольчество0,41'!A177</f>
        <v>Изготовление снежных фигур</v>
      </c>
      <c r="B186" s="461" t="str">
        <f>'инновации+добровольчество0,41'!B177</f>
        <v>договор</v>
      </c>
      <c r="C186" s="461"/>
      <c r="D186" s="392">
        <v>0.28000000000000003</v>
      </c>
      <c r="E186" s="461">
        <f>'инновации+добровольчество0,41'!E177</f>
        <v>0</v>
      </c>
      <c r="F186" s="476">
        <f t="shared" si="11"/>
        <v>0</v>
      </c>
      <c r="G186" s="170"/>
      <c r="H186" s="7"/>
      <c r="I186" s="7"/>
    </row>
    <row r="187" spans="1:9" ht="15.75" x14ac:dyDescent="0.25">
      <c r="A187" s="76" t="str">
        <f>'инновации+добровольчество0,41'!A178</f>
        <v>Microsoft Windows 10</v>
      </c>
      <c r="B187" s="461" t="str">
        <f>'инновации+добровольчество0,41'!B178</f>
        <v>договор</v>
      </c>
      <c r="C187" s="461"/>
      <c r="D187" s="392">
        <v>0.28000000000000003</v>
      </c>
      <c r="E187" s="461">
        <f>'инновации+добровольчество0,41'!E178</f>
        <v>14800</v>
      </c>
      <c r="F187" s="476">
        <f t="shared" si="11"/>
        <v>4144</v>
      </c>
      <c r="G187" s="170"/>
      <c r="H187" s="7"/>
      <c r="I187" s="7"/>
    </row>
    <row r="188" spans="1:9" ht="15.75" x14ac:dyDescent="0.25">
      <c r="A188" s="76" t="str">
        <f>'инновации+добровольчество0,41'!A179</f>
        <v>Microsoft Office 2013</v>
      </c>
      <c r="B188" s="461" t="str">
        <f>'инновации+добровольчество0,41'!B179</f>
        <v>договор</v>
      </c>
      <c r="C188" s="461"/>
      <c r="D188" s="392">
        <v>0.28000000000000003</v>
      </c>
      <c r="E188" s="461">
        <f>'инновации+добровольчество0,41'!E179</f>
        <v>10500</v>
      </c>
      <c r="F188" s="476">
        <f t="shared" si="11"/>
        <v>2940.0000000000005</v>
      </c>
      <c r="G188" s="170"/>
      <c r="H188" s="7"/>
      <c r="I188" s="7"/>
    </row>
    <row r="189" spans="1:9" ht="15.75" hidden="1" x14ac:dyDescent="0.25">
      <c r="A189" s="76" t="str">
        <f>'инновации+добровольчество0,41'!A180</f>
        <v>организация светового шоу</v>
      </c>
      <c r="B189" s="461" t="str">
        <f>'инновации+добровольчество0,41'!B180</f>
        <v>договор</v>
      </c>
      <c r="C189" s="461"/>
      <c r="D189" s="392">
        <v>0.28000000000000003</v>
      </c>
      <c r="E189" s="461">
        <f>'инновации+добровольчество0,41'!E180</f>
        <v>0</v>
      </c>
      <c r="F189" s="476">
        <f t="shared" si="11"/>
        <v>0</v>
      </c>
      <c r="G189" s="170"/>
      <c r="H189" s="7"/>
      <c r="I189" s="7"/>
    </row>
    <row r="190" spans="1:9" ht="15.75" x14ac:dyDescent="0.25">
      <c r="A190" s="76" t="str">
        <f>'инновации+добровольчество0,41'!A181</f>
        <v>Оплата пени, штрафов (853/291)</v>
      </c>
      <c r="B190" s="461" t="str">
        <f>'инновации+добровольчество0,41'!B181</f>
        <v>договор</v>
      </c>
      <c r="C190" s="461"/>
      <c r="D190" s="392">
        <v>0.28000000000000003</v>
      </c>
      <c r="E190" s="461">
        <f>'инновации+добровольчество0,41'!E181</f>
        <v>500</v>
      </c>
      <c r="F190" s="476">
        <f t="shared" si="11"/>
        <v>140</v>
      </c>
      <c r="G190" s="170"/>
      <c r="H190" s="7"/>
      <c r="I190" s="7"/>
    </row>
    <row r="191" spans="1:9" ht="15.75" hidden="1" x14ac:dyDescent="0.25">
      <c r="A191" s="513">
        <f>'инновации+добровольчество0,41'!A182</f>
        <v>0</v>
      </c>
      <c r="B191" s="458"/>
      <c r="C191" s="458"/>
      <c r="D191" s="518"/>
      <c r="E191" s="461"/>
      <c r="F191" s="476">
        <f t="shared" si="11"/>
        <v>0</v>
      </c>
      <c r="G191" s="170"/>
      <c r="H191" s="7"/>
      <c r="I191" s="7"/>
    </row>
    <row r="192" spans="1:9" ht="15.75" hidden="1" x14ac:dyDescent="0.25">
      <c r="A192" s="76">
        <f>'инновации+добровольчество0,41'!A183</f>
        <v>0</v>
      </c>
      <c r="B192" s="461"/>
      <c r="C192" s="461"/>
      <c r="D192" s="517"/>
      <c r="E192" s="461"/>
      <c r="F192" s="476">
        <f t="shared" si="11"/>
        <v>0</v>
      </c>
      <c r="G192" s="170"/>
      <c r="H192" s="7"/>
      <c r="I192" s="7"/>
    </row>
    <row r="193" spans="1:9" ht="16.5" hidden="1" thickBot="1" x14ac:dyDescent="0.3">
      <c r="A193" s="76">
        <f>'инновации+добровольчество0,41'!A184</f>
        <v>0</v>
      </c>
      <c r="B193" s="461" t="str">
        <f>'инновации+добровольчество0,41'!B175</f>
        <v>договор</v>
      </c>
      <c r="C193" s="461"/>
      <c r="D193" s="519">
        <v>0.28000000000000003</v>
      </c>
      <c r="E193" s="461">
        <v>0</v>
      </c>
      <c r="F193" s="476">
        <f t="shared" si="11"/>
        <v>0</v>
      </c>
      <c r="G193" s="170"/>
      <c r="H193" s="7"/>
      <c r="I193" s="7"/>
    </row>
    <row r="194" spans="1:9" ht="18.75" x14ac:dyDescent="0.25">
      <c r="A194" s="701" t="s">
        <v>23</v>
      </c>
      <c r="B194" s="702"/>
      <c r="C194" s="702"/>
      <c r="D194" s="702"/>
      <c r="E194" s="703"/>
      <c r="F194" s="525">
        <f>SUM(F163:F193)</f>
        <v>161168</v>
      </c>
      <c r="G194" s="170"/>
      <c r="H194" s="7"/>
      <c r="I194" s="7"/>
    </row>
    <row r="195" spans="1:9" ht="15.75" x14ac:dyDescent="0.25">
      <c r="A195" s="737" t="s">
        <v>29</v>
      </c>
      <c r="B195" s="738"/>
      <c r="C195" s="738"/>
      <c r="D195" s="738"/>
      <c r="E195" s="738"/>
      <c r="F195" s="739"/>
      <c r="G195" s="170"/>
      <c r="H195" s="7"/>
      <c r="I195" s="7"/>
    </row>
    <row r="196" spans="1:9" ht="15.75" x14ac:dyDescent="0.25">
      <c r="A196" s="740">
        <f>D159</f>
        <v>0.28000000000000003</v>
      </c>
      <c r="B196" s="741"/>
      <c r="C196" s="741"/>
      <c r="D196" s="741"/>
      <c r="E196" s="741"/>
      <c r="F196" s="742"/>
      <c r="G196" s="170"/>
      <c r="H196" s="7"/>
      <c r="I196" s="7"/>
    </row>
    <row r="197" spans="1:9" ht="15.75" x14ac:dyDescent="0.25">
      <c r="A197" s="579" t="s">
        <v>30</v>
      </c>
      <c r="B197" s="579" t="s">
        <v>11</v>
      </c>
      <c r="C197" s="444"/>
      <c r="D197" s="579" t="s">
        <v>14</v>
      </c>
      <c r="E197" s="579" t="s">
        <v>15</v>
      </c>
      <c r="F197" s="579" t="s">
        <v>6</v>
      </c>
      <c r="G197" s="170"/>
      <c r="H197" s="7"/>
      <c r="I197" s="7"/>
    </row>
    <row r="198" spans="1:9" ht="3" customHeight="1" x14ac:dyDescent="0.25">
      <c r="A198" s="579"/>
      <c r="B198" s="579"/>
      <c r="C198" s="444"/>
      <c r="D198" s="579"/>
      <c r="E198" s="579"/>
      <c r="F198" s="579"/>
      <c r="G198" s="170"/>
      <c r="H198" s="7"/>
      <c r="I198" s="7"/>
    </row>
    <row r="199" spans="1:9" ht="15.75" x14ac:dyDescent="0.25">
      <c r="A199" s="444">
        <v>1</v>
      </c>
      <c r="B199" s="444">
        <v>2</v>
      </c>
      <c r="C199" s="444"/>
      <c r="D199" s="444">
        <v>3</v>
      </c>
      <c r="E199" s="444">
        <v>7</v>
      </c>
      <c r="F199" s="444" t="s">
        <v>179</v>
      </c>
      <c r="G199" s="170"/>
      <c r="H199" s="7"/>
      <c r="I199" s="7"/>
    </row>
    <row r="200" spans="1:9" ht="15.75" x14ac:dyDescent="0.25">
      <c r="A200" s="127" t="str">
        <f>'патриотика0,31'!A238</f>
        <v>Пиломатериал</v>
      </c>
      <c r="B200" s="84" t="s">
        <v>88</v>
      </c>
      <c r="C200" s="444"/>
      <c r="D200" s="171">
        <f>Лист1!C3*0.28</f>
        <v>1.484</v>
      </c>
      <c r="E200" s="452">
        <f>'патриотика0,31'!E238</f>
        <v>7500</v>
      </c>
      <c r="F200" s="445">
        <f>D200*E200</f>
        <v>11130</v>
      </c>
      <c r="G200" s="170"/>
      <c r="H200" s="7"/>
      <c r="I200" s="7"/>
    </row>
    <row r="201" spans="1:9" ht="15.75" x14ac:dyDescent="0.25">
      <c r="A201" s="127" t="str">
        <f>'патриотика0,31'!A239</f>
        <v>Катридж CN54AE HP 933XL</v>
      </c>
      <c r="B201" s="84" t="s">
        <v>88</v>
      </c>
      <c r="C201" s="444"/>
      <c r="D201" s="171">
        <f>Лист1!C4*0.28</f>
        <v>2.5200000000000005</v>
      </c>
      <c r="E201" s="452">
        <f>'патриотика0,31'!E239</f>
        <v>1860</v>
      </c>
      <c r="F201" s="445">
        <f>D201*E201</f>
        <v>4687.2000000000007</v>
      </c>
      <c r="G201" s="170"/>
      <c r="H201" s="7"/>
      <c r="I201" s="7"/>
    </row>
    <row r="202" spans="1:9" ht="15.75" x14ac:dyDescent="0.25">
      <c r="A202" s="127" t="str">
        <f>'патриотика0,31'!A240</f>
        <v>Катридж CN54AE HP 932XL</v>
      </c>
      <c r="B202" s="84" t="s">
        <v>88</v>
      </c>
      <c r="C202" s="444"/>
      <c r="D202" s="171">
        <f>Лист1!C5*0.28</f>
        <v>0.84000000000000008</v>
      </c>
      <c r="E202" s="452">
        <f>'патриотика0,31'!E240</f>
        <v>3689</v>
      </c>
      <c r="F202" s="445">
        <f t="shared" ref="F202:F270" si="12">D202*E202</f>
        <v>3098.76</v>
      </c>
      <c r="G202" s="170"/>
      <c r="H202" s="7"/>
      <c r="I202" s="7"/>
    </row>
    <row r="203" spans="1:9" ht="15.75" x14ac:dyDescent="0.25">
      <c r="A203" s="127" t="str">
        <f>'патриотика0,31'!A241</f>
        <v>Чернила Canon Gl-490C PIXMA</v>
      </c>
      <c r="B203" s="84" t="s">
        <v>88</v>
      </c>
      <c r="C203" s="444"/>
      <c r="D203" s="171">
        <f>Лист1!C6*0.28</f>
        <v>3.3600000000000003</v>
      </c>
      <c r="E203" s="452">
        <f>'патриотика0,31'!E241</f>
        <v>800</v>
      </c>
      <c r="F203" s="445">
        <f t="shared" ref="F203" si="13">D203*E203</f>
        <v>2688.0000000000005</v>
      </c>
      <c r="G203" s="170"/>
      <c r="H203" s="7"/>
      <c r="I203" s="7"/>
    </row>
    <row r="204" spans="1:9" ht="15.75" x14ac:dyDescent="0.25">
      <c r="A204" s="127" t="str">
        <f>'патриотика0,31'!A242</f>
        <v>Бумага А4 500 шт. SvetoCopy</v>
      </c>
      <c r="B204" s="84" t="s">
        <v>88</v>
      </c>
      <c r="C204" s="444"/>
      <c r="D204" s="171">
        <f>Лист1!C7*0.28</f>
        <v>8.4</v>
      </c>
      <c r="E204" s="452">
        <f>'патриотика0,31'!E242</f>
        <v>300</v>
      </c>
      <c r="F204" s="445">
        <f t="shared" si="12"/>
        <v>2520</v>
      </c>
      <c r="G204" s="170"/>
      <c r="H204" s="7"/>
      <c r="I204" s="7"/>
    </row>
    <row r="205" spans="1:9" ht="15.75" x14ac:dyDescent="0.25">
      <c r="A205" s="127" t="str">
        <f>'патриотика0,31'!A243</f>
        <v>Бумага А3 500 шт. SvetoCopy</v>
      </c>
      <c r="B205" s="84" t="s">
        <v>88</v>
      </c>
      <c r="C205" s="444"/>
      <c r="D205" s="171">
        <f>Лист1!C8*0.28</f>
        <v>5.6000000000000005</v>
      </c>
      <c r="E205" s="452">
        <f>'патриотика0,31'!E243</f>
        <v>400</v>
      </c>
      <c r="F205" s="445">
        <f t="shared" si="12"/>
        <v>2240</v>
      </c>
      <c r="G205" s="170"/>
      <c r="H205" s="7"/>
      <c r="I205" s="7"/>
    </row>
    <row r="206" spans="1:9" ht="15.75" x14ac:dyDescent="0.25">
      <c r="A206" s="127" t="str">
        <f>'патриотика0,31'!A244</f>
        <v>Мышь USB</v>
      </c>
      <c r="B206" s="84" t="s">
        <v>88</v>
      </c>
      <c r="C206" s="444"/>
      <c r="D206" s="171">
        <f>Лист1!C9*0.28</f>
        <v>1.1200000000000001</v>
      </c>
      <c r="E206" s="452">
        <f>'патриотика0,31'!E244</f>
        <v>500</v>
      </c>
      <c r="F206" s="445">
        <f t="shared" si="12"/>
        <v>560</v>
      </c>
      <c r="G206" s="170"/>
      <c r="H206" s="7"/>
      <c r="I206" s="7"/>
    </row>
    <row r="207" spans="1:9" ht="15.75" x14ac:dyDescent="0.25">
      <c r="A207" s="127" t="str">
        <f>'патриотика0,31'!A245</f>
        <v xml:space="preserve">Мешки для мусора </v>
      </c>
      <c r="B207" s="84" t="s">
        <v>88</v>
      </c>
      <c r="C207" s="444"/>
      <c r="D207" s="171">
        <f>Лист1!C10*0.28</f>
        <v>5.6000000000000005</v>
      </c>
      <c r="E207" s="452">
        <f>'патриотика0,31'!E245</f>
        <v>100</v>
      </c>
      <c r="F207" s="445">
        <f t="shared" si="12"/>
        <v>560</v>
      </c>
      <c r="G207" s="170"/>
      <c r="H207" s="7"/>
      <c r="I207" s="7"/>
    </row>
    <row r="208" spans="1:9" ht="15.75" x14ac:dyDescent="0.25">
      <c r="A208" s="127" t="str">
        <f>'патриотика0,31'!A246</f>
        <v>Бытовая химия</v>
      </c>
      <c r="B208" s="84" t="s">
        <v>88</v>
      </c>
      <c r="C208" s="444"/>
      <c r="D208" s="171">
        <f>Лист1!C11*0.28</f>
        <v>0.28000000000000003</v>
      </c>
      <c r="E208" s="452">
        <f>'патриотика0,31'!E246</f>
        <v>1652</v>
      </c>
      <c r="F208" s="445">
        <f t="shared" si="12"/>
        <v>462.56000000000006</v>
      </c>
      <c r="G208" s="170"/>
      <c r="H208" s="7"/>
      <c r="I208" s="7"/>
    </row>
    <row r="209" spans="1:9" ht="15.75" x14ac:dyDescent="0.25">
      <c r="A209" s="127" t="str">
        <f>'патриотика0,31'!A247</f>
        <v>Фанера</v>
      </c>
      <c r="B209" s="84" t="s">
        <v>88</v>
      </c>
      <c r="C209" s="444"/>
      <c r="D209" s="171">
        <f>Лист1!C12*0.28</f>
        <v>0.28000000000000003</v>
      </c>
      <c r="E209" s="452">
        <f>'патриотика0,31'!E247</f>
        <v>1000</v>
      </c>
      <c r="F209" s="445">
        <f t="shared" si="12"/>
        <v>280</v>
      </c>
      <c r="G209" s="170"/>
      <c r="H209" s="7"/>
      <c r="I209" s="7"/>
    </row>
    <row r="210" spans="1:9" ht="15.75" x14ac:dyDescent="0.25">
      <c r="A210" s="127" t="str">
        <f>'патриотика0,31'!A248</f>
        <v>Антифриз</v>
      </c>
      <c r="B210" s="84" t="s">
        <v>88</v>
      </c>
      <c r="C210" s="444"/>
      <c r="D210" s="171">
        <f>Лист1!C13*0.28</f>
        <v>8.4</v>
      </c>
      <c r="E210" s="452">
        <f>'патриотика0,31'!E248</f>
        <v>183</v>
      </c>
      <c r="F210" s="445">
        <f t="shared" si="12"/>
        <v>1537.2</v>
      </c>
      <c r="G210" s="170"/>
      <c r="H210" s="7"/>
      <c r="I210" s="7"/>
    </row>
    <row r="211" spans="1:9" ht="15.75" x14ac:dyDescent="0.25">
      <c r="A211" s="127" t="str">
        <f>'патриотика0,31'!A249</f>
        <v>Саморезы</v>
      </c>
      <c r="B211" s="84" t="s">
        <v>88</v>
      </c>
      <c r="C211" s="444"/>
      <c r="D211" s="171">
        <f>Лист1!C14*0.28</f>
        <v>2.8000000000000003</v>
      </c>
      <c r="E211" s="452">
        <f>'патриотика0,31'!E249</f>
        <v>100</v>
      </c>
      <c r="F211" s="445">
        <f t="shared" si="12"/>
        <v>280</v>
      </c>
      <c r="G211" s="170"/>
      <c r="H211" s="7"/>
      <c r="I211" s="7"/>
    </row>
    <row r="212" spans="1:9" ht="15.75" x14ac:dyDescent="0.25">
      <c r="A212" s="127" t="str">
        <f>'патриотика0,31'!A250</f>
        <v>Инструмент металлический ручной</v>
      </c>
      <c r="B212" s="84" t="s">
        <v>88</v>
      </c>
      <c r="C212" s="444"/>
      <c r="D212" s="171">
        <f>Лист1!C15*0.28</f>
        <v>1.4000000000000001</v>
      </c>
      <c r="E212" s="452">
        <f>'патриотика0,31'!E250</f>
        <v>301</v>
      </c>
      <c r="F212" s="445">
        <f t="shared" ref="F212:F213" si="14">D212*E212</f>
        <v>421.40000000000003</v>
      </c>
      <c r="G212" s="170"/>
      <c r="H212" s="7"/>
      <c r="I212" s="7"/>
    </row>
    <row r="213" spans="1:9" ht="15.75" x14ac:dyDescent="0.25">
      <c r="A213" s="127" t="str">
        <f>'патриотика0,31'!A251</f>
        <v>Краска эмаль</v>
      </c>
      <c r="B213" s="84" t="s">
        <v>88</v>
      </c>
      <c r="C213" s="444"/>
      <c r="D213" s="171">
        <f>Лист1!C16*0.28</f>
        <v>8.4</v>
      </c>
      <c r="E213" s="452">
        <f>'патриотика0,31'!E251</f>
        <v>250</v>
      </c>
      <c r="F213" s="445">
        <f t="shared" si="14"/>
        <v>2100</v>
      </c>
      <c r="G213" s="170"/>
      <c r="H213" s="7"/>
      <c r="I213" s="7"/>
    </row>
    <row r="214" spans="1:9" ht="15.75" x14ac:dyDescent="0.25">
      <c r="A214" s="127" t="str">
        <f>'патриотика0,31'!A252</f>
        <v>Краска ВДН</v>
      </c>
      <c r="B214" s="84" t="s">
        <v>88</v>
      </c>
      <c r="C214" s="444"/>
      <c r="D214" s="171">
        <f>Лист1!C17*0.28</f>
        <v>1.4000000000000001</v>
      </c>
      <c r="E214" s="452">
        <f>'патриотика0,31'!E252</f>
        <v>401</v>
      </c>
      <c r="F214" s="445">
        <f t="shared" si="12"/>
        <v>561.40000000000009</v>
      </c>
      <c r="G214" s="170"/>
      <c r="H214" s="7"/>
      <c r="I214" s="7"/>
    </row>
    <row r="215" spans="1:9" ht="15.75" x14ac:dyDescent="0.25">
      <c r="A215" s="127" t="str">
        <f>'патриотика0,31'!A253</f>
        <v>Кисти</v>
      </c>
      <c r="B215" s="84" t="s">
        <v>88</v>
      </c>
      <c r="C215" s="444"/>
      <c r="D215" s="171">
        <f>Лист1!C18*0.28</f>
        <v>5.6000000000000005</v>
      </c>
      <c r="E215" s="452">
        <f>'патриотика0,31'!E253</f>
        <v>50</v>
      </c>
      <c r="F215" s="445">
        <f t="shared" si="12"/>
        <v>280</v>
      </c>
      <c r="G215" s="170"/>
      <c r="H215" s="7"/>
      <c r="I215" s="7"/>
    </row>
    <row r="216" spans="1:9" ht="15.75" x14ac:dyDescent="0.25">
      <c r="A216" s="127" t="str">
        <f>'патриотика0,31'!A254</f>
        <v>Перчатка пвх</v>
      </c>
      <c r="B216" s="84" t="s">
        <v>88</v>
      </c>
      <c r="C216" s="444"/>
      <c r="D216" s="171">
        <f>Лист1!C19*0.28</f>
        <v>11.200000000000001</v>
      </c>
      <c r="E216" s="452">
        <f>'патриотика0,31'!E254</f>
        <v>30</v>
      </c>
      <c r="F216" s="445">
        <f t="shared" si="12"/>
        <v>336.00000000000006</v>
      </c>
      <c r="G216" s="170"/>
      <c r="H216" s="7"/>
      <c r="I216" s="7"/>
    </row>
    <row r="217" spans="1:9" ht="15.75" x14ac:dyDescent="0.25">
      <c r="A217" s="127" t="str">
        <f>'патриотика0,31'!A255</f>
        <v>Грабли, лопаты</v>
      </c>
      <c r="B217" s="84" t="s">
        <v>88</v>
      </c>
      <c r="C217" s="444"/>
      <c r="D217" s="171">
        <f>Лист1!C20*0.28</f>
        <v>2.8000000000000003</v>
      </c>
      <c r="E217" s="452">
        <f>'патриотика0,31'!E255</f>
        <v>118.5</v>
      </c>
      <c r="F217" s="445">
        <f t="shared" si="12"/>
        <v>331.8</v>
      </c>
      <c r="G217" s="170"/>
      <c r="H217" s="7"/>
      <c r="I217" s="7"/>
    </row>
    <row r="218" spans="1:9" ht="15.75" x14ac:dyDescent="0.25">
      <c r="A218" s="127" t="str">
        <f>'патриотика0,31'!A256</f>
        <v>Молоток</v>
      </c>
      <c r="B218" s="84" t="s">
        <v>88</v>
      </c>
      <c r="C218" s="444"/>
      <c r="D218" s="171">
        <f>Лист1!C21*0.28</f>
        <v>0.84000000000000008</v>
      </c>
      <c r="E218" s="452">
        <f>'патриотика0,31'!E256</f>
        <v>100</v>
      </c>
      <c r="F218" s="445">
        <f t="shared" si="12"/>
        <v>84.000000000000014</v>
      </c>
      <c r="G218" s="170"/>
      <c r="H218" s="7"/>
      <c r="I218" s="7"/>
    </row>
    <row r="219" spans="1:9" ht="15.75" x14ac:dyDescent="0.25">
      <c r="A219" s="127" t="str">
        <f>'инновации+добровольчество0,41'!A212</f>
        <v>Гвозди</v>
      </c>
      <c r="B219" s="84" t="s">
        <v>88</v>
      </c>
      <c r="C219" s="444"/>
      <c r="D219" s="171">
        <f>Лист1!C22*0.28</f>
        <v>0.56000000000000005</v>
      </c>
      <c r="E219" s="452">
        <f>'патриотика0,31'!E257</f>
        <v>27.5</v>
      </c>
      <c r="F219" s="445">
        <f t="shared" si="12"/>
        <v>15.400000000000002</v>
      </c>
      <c r="G219" s="170"/>
      <c r="H219" s="7"/>
      <c r="I219" s="7"/>
    </row>
    <row r="220" spans="1:9" ht="15.75" x14ac:dyDescent="0.25">
      <c r="A220" s="127" t="str">
        <f>'инновации+добровольчество0,41'!A213</f>
        <v>Тонер НР</v>
      </c>
      <c r="B220" s="84" t="s">
        <v>88</v>
      </c>
      <c r="C220" s="444"/>
      <c r="D220" s="171">
        <f>Лист1!C23*0.28</f>
        <v>0.56000000000000005</v>
      </c>
      <c r="E220" s="452">
        <f>'патриотика0,31'!E258</f>
        <v>2200</v>
      </c>
      <c r="F220" s="445">
        <f t="shared" si="12"/>
        <v>1232.0000000000002</v>
      </c>
      <c r="G220" s="170"/>
      <c r="H220" s="7"/>
      <c r="I220" s="7"/>
    </row>
    <row r="221" spans="1:9" ht="15.75" x14ac:dyDescent="0.25">
      <c r="A221" s="127" t="str">
        <f>'патриотика0,31'!A259</f>
        <v>Тонер Canon</v>
      </c>
      <c r="B221" s="84" t="s">
        <v>88</v>
      </c>
      <c r="C221" s="444"/>
      <c r="D221" s="171">
        <f>Лист1!C24*0.28</f>
        <v>0.28000000000000003</v>
      </c>
      <c r="E221" s="452">
        <f>'патриотика0,31'!E259</f>
        <v>1600</v>
      </c>
      <c r="F221" s="445">
        <f t="shared" si="12"/>
        <v>448.00000000000006</v>
      </c>
      <c r="G221" s="170"/>
      <c r="H221" s="7"/>
      <c r="I221" s="7"/>
    </row>
    <row r="222" spans="1:9" ht="15.75" x14ac:dyDescent="0.25">
      <c r="A222" s="127" t="str">
        <f>'патриотика0,31'!A260</f>
        <v>Эмаль</v>
      </c>
      <c r="B222" s="84" t="s">
        <v>88</v>
      </c>
      <c r="C222" s="444"/>
      <c r="D222" s="171">
        <f>Лист1!C25*0.28</f>
        <v>0.56000000000000005</v>
      </c>
      <c r="E222" s="452">
        <f>'патриотика0,31'!E260</f>
        <v>180</v>
      </c>
      <c r="F222" s="445">
        <f t="shared" si="12"/>
        <v>100.80000000000001</v>
      </c>
      <c r="G222" s="170"/>
      <c r="H222" s="7"/>
      <c r="I222" s="7"/>
    </row>
    <row r="223" spans="1:9" ht="15.75" x14ac:dyDescent="0.25">
      <c r="A223" s="127" t="str">
        <f>'патриотика0,31'!A261</f>
        <v>Эмаль аэрозоль</v>
      </c>
      <c r="B223" s="84" t="s">
        <v>88</v>
      </c>
      <c r="C223" s="444"/>
      <c r="D223" s="171">
        <f>Лист1!C26*0.28</f>
        <v>2.2400000000000002</v>
      </c>
      <c r="E223" s="452">
        <f>'патриотика0,31'!E261</f>
        <v>216.5</v>
      </c>
      <c r="F223" s="445">
        <f t="shared" si="12"/>
        <v>484.96000000000004</v>
      </c>
      <c r="G223" s="170"/>
      <c r="H223" s="7"/>
      <c r="I223" s="7"/>
    </row>
    <row r="224" spans="1:9" ht="15.75" x14ac:dyDescent="0.25">
      <c r="A224" s="127" t="str">
        <f>'патриотика0,31'!A262</f>
        <v>пакет майка</v>
      </c>
      <c r="B224" s="84" t="s">
        <v>88</v>
      </c>
      <c r="C224" s="444"/>
      <c r="D224" s="171">
        <f>Лист1!C27*0.28</f>
        <v>0.28000000000000003</v>
      </c>
      <c r="E224" s="452">
        <f>'патриотика0,31'!E262</f>
        <v>5</v>
      </c>
      <c r="F224" s="445">
        <f t="shared" si="12"/>
        <v>1.4000000000000001</v>
      </c>
      <c r="G224" s="170"/>
      <c r="H224" s="7"/>
      <c r="I224" s="7"/>
    </row>
    <row r="225" spans="1:9" ht="15.75" x14ac:dyDescent="0.25">
      <c r="A225" s="127" t="str">
        <f>'патриотика0,31'!A263</f>
        <v>шпилька резьбовая</v>
      </c>
      <c r="B225" s="84" t="s">
        <v>88</v>
      </c>
      <c r="C225" s="444"/>
      <c r="D225" s="171">
        <f>Лист1!C28*0.28</f>
        <v>0.56000000000000005</v>
      </c>
      <c r="E225" s="452">
        <f>'патриотика0,31'!E263</f>
        <v>240</v>
      </c>
      <c r="F225" s="445">
        <f t="shared" si="12"/>
        <v>134.4</v>
      </c>
      <c r="G225" s="170"/>
      <c r="H225" s="7"/>
      <c r="I225" s="7"/>
    </row>
    <row r="226" spans="1:9" ht="15.75" x14ac:dyDescent="0.25">
      <c r="A226" s="127" t="str">
        <f>'патриотика0,31'!A264</f>
        <v>сверло</v>
      </c>
      <c r="B226" s="84" t="s">
        <v>88</v>
      </c>
      <c r="C226" s="444"/>
      <c r="D226" s="171">
        <f>Лист1!C29*0.28</f>
        <v>0.28000000000000003</v>
      </c>
      <c r="E226" s="452">
        <f>'патриотика0,31'!E264</f>
        <v>359</v>
      </c>
      <c r="F226" s="445">
        <f t="shared" si="12"/>
        <v>100.52000000000001</v>
      </c>
      <c r="G226" s="170"/>
      <c r="H226" s="7"/>
      <c r="I226" s="7"/>
    </row>
    <row r="227" spans="1:9" ht="15.75" x14ac:dyDescent="0.25">
      <c r="A227" s="127" t="str">
        <f>'патриотика0,31'!A265</f>
        <v>антифриз</v>
      </c>
      <c r="B227" s="84" t="s">
        <v>88</v>
      </c>
      <c r="C227" s="444"/>
      <c r="D227" s="171">
        <f>Лист1!C30*0.28</f>
        <v>0.56000000000000005</v>
      </c>
      <c r="E227" s="452">
        <f>'патриотика0,31'!E265</f>
        <v>560</v>
      </c>
      <c r="F227" s="445">
        <f t="shared" si="12"/>
        <v>313.60000000000002</v>
      </c>
      <c r="G227" s="170"/>
      <c r="H227" s="7"/>
      <c r="I227" s="7"/>
    </row>
    <row r="228" spans="1:9" ht="15.75" x14ac:dyDescent="0.25">
      <c r="A228" s="127" t="str">
        <f>'патриотика0,31'!A266</f>
        <v>ледоруб</v>
      </c>
      <c r="B228" s="84" t="s">
        <v>88</v>
      </c>
      <c r="C228" s="444"/>
      <c r="D228" s="171">
        <f>Лист1!C31*0.28</f>
        <v>0.28000000000000003</v>
      </c>
      <c r="E228" s="452">
        <f>'патриотика0,31'!E266</f>
        <v>677</v>
      </c>
      <c r="F228" s="445">
        <f t="shared" si="12"/>
        <v>189.56000000000003</v>
      </c>
      <c r="G228" s="170"/>
      <c r="H228" s="7"/>
      <c r="I228" s="7"/>
    </row>
    <row r="229" spans="1:9" ht="15.75" x14ac:dyDescent="0.25">
      <c r="A229" s="127" t="str">
        <f>'патриотика0,31'!A267</f>
        <v>труба</v>
      </c>
      <c r="B229" s="84" t="s">
        <v>88</v>
      </c>
      <c r="C229" s="444"/>
      <c r="D229" s="171">
        <f>Лист1!C32*0.28</f>
        <v>0.84000000000000008</v>
      </c>
      <c r="E229" s="452">
        <f>'патриотика0,31'!E267</f>
        <v>650</v>
      </c>
      <c r="F229" s="445">
        <f t="shared" si="12"/>
        <v>546</v>
      </c>
      <c r="G229" s="170"/>
      <c r="H229" s="7"/>
      <c r="I229" s="7"/>
    </row>
    <row r="230" spans="1:9" ht="15.75" x14ac:dyDescent="0.25">
      <c r="A230" s="127" t="str">
        <f>'патриотика0,31'!A268</f>
        <v>кронштейн</v>
      </c>
      <c r="B230" s="84" t="s">
        <v>88</v>
      </c>
      <c r="C230" s="444"/>
      <c r="D230" s="171">
        <f>Лист1!C33*0.28</f>
        <v>0.56000000000000005</v>
      </c>
      <c r="E230" s="452">
        <f>'патриотика0,31'!E268</f>
        <v>32</v>
      </c>
      <c r="F230" s="445">
        <f t="shared" si="12"/>
        <v>17.920000000000002</v>
      </c>
      <c r="G230" s="170"/>
      <c r="H230" s="7"/>
      <c r="I230" s="7"/>
    </row>
    <row r="231" spans="1:9" ht="15.75" x14ac:dyDescent="0.25">
      <c r="A231" s="127" t="str">
        <f>'патриотика0,31'!A269</f>
        <v>электрод</v>
      </c>
      <c r="B231" s="84" t="s">
        <v>88</v>
      </c>
      <c r="C231" s="444"/>
      <c r="D231" s="171">
        <f>Лист1!C34*0.28</f>
        <v>0.28000000000000003</v>
      </c>
      <c r="E231" s="452">
        <f>'патриотика0,31'!E269</f>
        <v>250</v>
      </c>
      <c r="F231" s="445">
        <f t="shared" si="12"/>
        <v>70</v>
      </c>
      <c r="G231" s="170"/>
      <c r="H231" s="7"/>
      <c r="I231" s="7"/>
    </row>
    <row r="232" spans="1:9" ht="15.75" x14ac:dyDescent="0.25">
      <c r="A232" s="127" t="str">
        <f>'патриотика0,31'!A270</f>
        <v>круг отрезной</v>
      </c>
      <c r="B232" s="84" t="s">
        <v>88</v>
      </c>
      <c r="C232" s="444"/>
      <c r="D232" s="171">
        <f>Лист1!C35*0.28</f>
        <v>3.08</v>
      </c>
      <c r="E232" s="452">
        <f>'патриотика0,31'!E270</f>
        <v>50</v>
      </c>
      <c r="F232" s="445">
        <f t="shared" si="12"/>
        <v>154</v>
      </c>
      <c r="G232" s="170"/>
      <c r="H232" s="7"/>
      <c r="I232" s="7"/>
    </row>
    <row r="233" spans="1:9" ht="15.75" x14ac:dyDescent="0.25">
      <c r="A233" s="127" t="str">
        <f>'патриотика0,31'!A271</f>
        <v>круг отрезной</v>
      </c>
      <c r="B233" s="84" t="s">
        <v>88</v>
      </c>
      <c r="C233" s="444"/>
      <c r="D233" s="171">
        <f>Лист1!C36*0.28</f>
        <v>0.84000000000000008</v>
      </c>
      <c r="E233" s="452">
        <f>'патриотика0,31'!E271</f>
        <v>41</v>
      </c>
      <c r="F233" s="445">
        <f t="shared" si="12"/>
        <v>34.440000000000005</v>
      </c>
      <c r="G233" s="170"/>
      <c r="H233" s="7"/>
      <c r="I233" s="7"/>
    </row>
    <row r="234" spans="1:9" ht="15.75" x14ac:dyDescent="0.25">
      <c r="A234" s="127" t="str">
        <f>'патриотика0,31'!A272</f>
        <v>круг отрезной</v>
      </c>
      <c r="B234" s="84" t="s">
        <v>88</v>
      </c>
      <c r="C234" s="444"/>
      <c r="D234" s="171">
        <f>Лист1!C37*0.28</f>
        <v>0.28000000000000003</v>
      </c>
      <c r="E234" s="452">
        <f>'патриотика0,31'!E272</f>
        <v>50</v>
      </c>
      <c r="F234" s="445">
        <f t="shared" si="12"/>
        <v>14.000000000000002</v>
      </c>
      <c r="G234" s="170"/>
      <c r="H234" s="7"/>
      <c r="I234" s="7"/>
    </row>
    <row r="235" spans="1:9" ht="15.75" x14ac:dyDescent="0.25">
      <c r="A235" s="127" t="str">
        <f>'патриотика0,31'!A273</f>
        <v>круг зачистной</v>
      </c>
      <c r="B235" s="84" t="s">
        <v>88</v>
      </c>
      <c r="C235" s="444"/>
      <c r="D235" s="171">
        <f>Лист1!C38*0.28</f>
        <v>0.28000000000000003</v>
      </c>
      <c r="E235" s="452">
        <f>'патриотика0,31'!E273</f>
        <v>144</v>
      </c>
      <c r="F235" s="445">
        <f t="shared" si="12"/>
        <v>40.320000000000007</v>
      </c>
      <c r="G235" s="170"/>
      <c r="H235" s="7"/>
      <c r="I235" s="7"/>
    </row>
    <row r="236" spans="1:9" ht="15.75" x14ac:dyDescent="0.25">
      <c r="A236" s="127" t="str">
        <f>'патриотика0,31'!A274</f>
        <v>кабель-канал</v>
      </c>
      <c r="B236" s="84" t="s">
        <v>88</v>
      </c>
      <c r="C236" s="444"/>
      <c r="D236" s="171">
        <f>Лист1!C39*0.28</f>
        <v>0.28000000000000003</v>
      </c>
      <c r="E236" s="452">
        <f>'патриотика0,31'!E274</f>
        <v>95</v>
      </c>
      <c r="F236" s="445">
        <f t="shared" si="12"/>
        <v>26.6</v>
      </c>
      <c r="G236" s="170"/>
      <c r="H236" s="7"/>
      <c r="I236" s="7"/>
    </row>
    <row r="237" spans="1:9" ht="15.75" x14ac:dyDescent="0.25">
      <c r="A237" s="127" t="str">
        <f>'патриотика0,31'!A275</f>
        <v>саморез</v>
      </c>
      <c r="B237" s="84" t="s">
        <v>88</v>
      </c>
      <c r="C237" s="444"/>
      <c r="D237" s="171">
        <f>Лист1!C40*0.28</f>
        <v>14.000000000000002</v>
      </c>
      <c r="E237" s="452">
        <f>'патриотика0,31'!E275</f>
        <v>3.5</v>
      </c>
      <c r="F237" s="445">
        <f t="shared" si="12"/>
        <v>49.000000000000007</v>
      </c>
      <c r="G237" s="170"/>
      <c r="H237" s="7"/>
      <c r="I237" s="7"/>
    </row>
    <row r="238" spans="1:9" ht="15.75" x14ac:dyDescent="0.25">
      <c r="A238" s="127" t="str">
        <f>'патриотика0,31'!A276</f>
        <v>лопата</v>
      </c>
      <c r="B238" s="84" t="s">
        <v>88</v>
      </c>
      <c r="C238" s="444"/>
      <c r="D238" s="171">
        <f>Лист1!C41*0.28</f>
        <v>0.56000000000000005</v>
      </c>
      <c r="E238" s="452">
        <f>'патриотика0,31'!E276</f>
        <v>219</v>
      </c>
      <c r="F238" s="445">
        <f t="shared" si="12"/>
        <v>122.64000000000001</v>
      </c>
      <c r="G238" s="170"/>
      <c r="H238" s="7"/>
      <c r="I238" s="7"/>
    </row>
    <row r="239" spans="1:9" ht="15.75" x14ac:dyDescent="0.25">
      <c r="A239" s="127" t="str">
        <f>'патриотика0,31'!A277</f>
        <v>черенок</v>
      </c>
      <c r="B239" s="84" t="s">
        <v>88</v>
      </c>
      <c r="C239" s="444"/>
      <c r="D239" s="171">
        <f>Лист1!C42*0.28</f>
        <v>0.56000000000000005</v>
      </c>
      <c r="E239" s="452">
        <f>'патриотика0,31'!E277</f>
        <v>80</v>
      </c>
      <c r="F239" s="445">
        <f t="shared" si="12"/>
        <v>44.800000000000004</v>
      </c>
      <c r="G239" s="170"/>
      <c r="H239" s="7"/>
      <c r="I239" s="7"/>
    </row>
    <row r="240" spans="1:9" ht="15.75" x14ac:dyDescent="0.25">
      <c r="A240" s="127" t="str">
        <f>'патриотика0,31'!A278</f>
        <v>домкрат</v>
      </c>
      <c r="B240" s="84" t="s">
        <v>88</v>
      </c>
      <c r="C240" s="444"/>
      <c r="D240" s="171">
        <f>Лист1!C43*0.28</f>
        <v>0.28000000000000003</v>
      </c>
      <c r="E240" s="452">
        <f>'патриотика0,31'!E278</f>
        <v>2058</v>
      </c>
      <c r="F240" s="445">
        <f t="shared" si="12"/>
        <v>576.24</v>
      </c>
      <c r="G240" s="170"/>
      <c r="H240" s="7"/>
      <c r="I240" s="7"/>
    </row>
    <row r="241" spans="1:12" ht="15.75" x14ac:dyDescent="0.25">
      <c r="A241" s="127" t="str">
        <f>'патриотика0,31'!A279</f>
        <v>стяжка</v>
      </c>
      <c r="B241" s="84" t="s">
        <v>88</v>
      </c>
      <c r="C241" s="444"/>
      <c r="D241" s="171">
        <f>Лист1!C44*0.28</f>
        <v>0.28000000000000003</v>
      </c>
      <c r="E241" s="452">
        <f>'патриотика0,31'!E279</f>
        <v>277</v>
      </c>
      <c r="F241" s="445">
        <f t="shared" si="12"/>
        <v>77.56</v>
      </c>
      <c r="G241" s="170"/>
      <c r="H241" s="7"/>
      <c r="I241" s="7"/>
    </row>
    <row r="242" spans="1:12" ht="15.75" x14ac:dyDescent="0.25">
      <c r="A242" s="127" t="str">
        <f>'патриотика0,31'!A280</f>
        <v>смазка</v>
      </c>
      <c r="B242" s="84" t="s">
        <v>88</v>
      </c>
      <c r="C242" s="444"/>
      <c r="D242" s="171">
        <f>Лист1!C45*0.28</f>
        <v>0.28000000000000003</v>
      </c>
      <c r="E242" s="452">
        <f>'патриотика0,31'!E280</f>
        <v>299</v>
      </c>
      <c r="F242" s="445">
        <f t="shared" si="12"/>
        <v>83.720000000000013</v>
      </c>
      <c r="G242" s="170"/>
      <c r="H242" s="7"/>
      <c r="I242" s="7"/>
    </row>
    <row r="243" spans="1:12" ht="15.75" x14ac:dyDescent="0.25">
      <c r="A243" s="127" t="str">
        <f>'патриотика0,31'!A281</f>
        <v>лопата</v>
      </c>
      <c r="B243" s="84" t="s">
        <v>88</v>
      </c>
      <c r="C243" s="444"/>
      <c r="D243" s="171">
        <f>Лист1!C46*0.28</f>
        <v>0.28000000000000003</v>
      </c>
      <c r="E243" s="452">
        <f>'патриотика0,31'!E281</f>
        <v>250</v>
      </c>
      <c r="F243" s="445">
        <f t="shared" si="12"/>
        <v>70</v>
      </c>
      <c r="G243" s="170"/>
      <c r="H243" s="7"/>
      <c r="I243" s="7"/>
    </row>
    <row r="244" spans="1:12" ht="15.75" x14ac:dyDescent="0.25">
      <c r="A244" s="127" t="str">
        <f>'патриотика0,31'!A282</f>
        <v>ключи</v>
      </c>
      <c r="B244" s="84" t="s">
        <v>88</v>
      </c>
      <c r="C244" s="444"/>
      <c r="D244" s="171">
        <f>Лист1!C47*0.28</f>
        <v>0.28000000000000003</v>
      </c>
      <c r="E244" s="452">
        <f>'патриотика0,31'!E282</f>
        <v>245</v>
      </c>
      <c r="F244" s="445">
        <f t="shared" si="12"/>
        <v>68.600000000000009</v>
      </c>
      <c r="G244" s="170"/>
      <c r="H244" s="7"/>
      <c r="I244" s="7"/>
    </row>
    <row r="245" spans="1:12" ht="15.75" x14ac:dyDescent="0.25">
      <c r="A245" s="127" t="str">
        <f>'патриотика0,31'!A283</f>
        <v>болт</v>
      </c>
      <c r="B245" s="84" t="s">
        <v>88</v>
      </c>
      <c r="C245" s="444"/>
      <c r="D245" s="171">
        <f>Лист1!C48*0.28</f>
        <v>1.1200000000000001</v>
      </c>
      <c r="E245" s="452">
        <f>'патриотика0,31'!E283</f>
        <v>10</v>
      </c>
      <c r="F245" s="445">
        <f t="shared" si="12"/>
        <v>11.200000000000001</v>
      </c>
      <c r="G245" s="170"/>
      <c r="H245" s="7"/>
      <c r="I245" s="7"/>
    </row>
    <row r="246" spans="1:12" ht="15.75" x14ac:dyDescent="0.25">
      <c r="A246" s="127" t="str">
        <f>'патриотика0,31'!A284</f>
        <v>гайка</v>
      </c>
      <c r="B246" s="84" t="s">
        <v>88</v>
      </c>
      <c r="C246" s="444"/>
      <c r="D246" s="171">
        <f>Лист1!C49*0.28</f>
        <v>1.1200000000000001</v>
      </c>
      <c r="E246" s="452">
        <f>'патриотика0,31'!E284</f>
        <v>2</v>
      </c>
      <c r="F246" s="445">
        <f t="shared" si="12"/>
        <v>2.2400000000000002</v>
      </c>
      <c r="G246" s="170"/>
      <c r="H246" s="7"/>
      <c r="I246" s="7"/>
    </row>
    <row r="247" spans="1:12" ht="15.75" x14ac:dyDescent="0.25">
      <c r="A247" s="127" t="str">
        <f>'патриотика0,31'!A285</f>
        <v>эмаль аэрозоль</v>
      </c>
      <c r="B247" s="84" t="s">
        <v>88</v>
      </c>
      <c r="C247" s="444"/>
      <c r="D247" s="171">
        <f>Лист1!C50*0.28</f>
        <v>0.84000000000000008</v>
      </c>
      <c r="E247" s="452">
        <f>'патриотика0,31'!E285</f>
        <v>226</v>
      </c>
      <c r="F247" s="445">
        <f t="shared" si="12"/>
        <v>189.84000000000003</v>
      </c>
      <c r="G247" s="170"/>
      <c r="H247" s="7"/>
      <c r="I247" s="7"/>
    </row>
    <row r="248" spans="1:12" ht="15.75" x14ac:dyDescent="0.25">
      <c r="A248" s="127" t="str">
        <f>'патриотика0,31'!A286</f>
        <v>бумага нажд</v>
      </c>
      <c r="B248" s="84" t="s">
        <v>88</v>
      </c>
      <c r="C248" s="444"/>
      <c r="D248" s="171">
        <f>Лист1!C51*0.28</f>
        <v>5.6000000000000005</v>
      </c>
      <c r="E248" s="452">
        <f>'патриотика0,31'!E286</f>
        <v>17</v>
      </c>
      <c r="F248" s="445">
        <f t="shared" si="12"/>
        <v>95.2</v>
      </c>
      <c r="G248" s="170"/>
      <c r="H248" s="7"/>
      <c r="I248" s="7"/>
    </row>
    <row r="249" spans="1:12" ht="15.75" x14ac:dyDescent="0.25">
      <c r="A249" s="127" t="str">
        <f>'патриотика0,31'!A287</f>
        <v>круг отрезной</v>
      </c>
      <c r="B249" s="84" t="s">
        <v>88</v>
      </c>
      <c r="C249" s="444"/>
      <c r="D249" s="171">
        <f>Лист1!C52*0.28</f>
        <v>2.8000000000000003</v>
      </c>
      <c r="E249" s="452">
        <f>'патриотика0,31'!E287</f>
        <v>34</v>
      </c>
      <c r="F249" s="445">
        <f t="shared" si="12"/>
        <v>95.2</v>
      </c>
      <c r="G249" s="170"/>
      <c r="H249" s="7"/>
      <c r="I249" s="7"/>
    </row>
    <row r="250" spans="1:12" ht="15.75" x14ac:dyDescent="0.25">
      <c r="A250" s="127" t="str">
        <f>'патриотика0,31'!A288</f>
        <v>герметик</v>
      </c>
      <c r="B250" s="84" t="s">
        <v>88</v>
      </c>
      <c r="C250" s="84">
        <v>1</v>
      </c>
      <c r="D250" s="171">
        <f>Лист1!C53*0.28</f>
        <v>0.28000000000000003</v>
      </c>
      <c r="E250" s="452">
        <f>'патриотика0,31'!E288</f>
        <v>266</v>
      </c>
      <c r="F250" s="445">
        <f t="shared" si="12"/>
        <v>74.48</v>
      </c>
      <c r="G250" s="170"/>
      <c r="H250" s="7"/>
      <c r="I250" s="7"/>
      <c r="J250" s="143"/>
      <c r="K250" s="114"/>
      <c r="L250" s="144"/>
    </row>
    <row r="251" spans="1:12" ht="15.75" x14ac:dyDescent="0.25">
      <c r="A251" s="127" t="str">
        <f>'патриотика0,31'!A289</f>
        <v>кенгуру</v>
      </c>
      <c r="B251" s="84" t="s">
        <v>88</v>
      </c>
      <c r="C251" s="84">
        <v>4</v>
      </c>
      <c r="D251" s="171">
        <f>Лист1!C54*0.28</f>
        <v>0.56000000000000005</v>
      </c>
      <c r="E251" s="452">
        <f>'патриотика0,31'!E289</f>
        <v>274</v>
      </c>
      <c r="F251" s="445">
        <f t="shared" si="12"/>
        <v>153.44000000000003</v>
      </c>
      <c r="G251" s="170"/>
      <c r="H251" s="7"/>
      <c r="I251" s="7"/>
      <c r="J251" s="143"/>
      <c r="K251" s="114"/>
      <c r="L251" s="144"/>
    </row>
    <row r="252" spans="1:12" ht="15.75" x14ac:dyDescent="0.25">
      <c r="A252" s="127" t="str">
        <f>'патриотика0,31'!A290</f>
        <v>цемент 50 кг</v>
      </c>
      <c r="B252" s="84" t="s">
        <v>88</v>
      </c>
      <c r="C252" s="84">
        <v>4</v>
      </c>
      <c r="D252" s="171">
        <f>Лист1!C55*0.28</f>
        <v>0.56000000000000005</v>
      </c>
      <c r="E252" s="452">
        <f>'патриотика0,31'!E290</f>
        <v>800</v>
      </c>
      <c r="F252" s="445">
        <f t="shared" si="12"/>
        <v>448.00000000000006</v>
      </c>
      <c r="G252" s="170"/>
      <c r="H252" s="7"/>
      <c r="I252" s="7"/>
      <c r="J252" s="143"/>
      <c r="K252" s="114"/>
      <c r="L252" s="144"/>
    </row>
    <row r="253" spans="1:12" ht="15.75" x14ac:dyDescent="0.25">
      <c r="A253" s="127" t="str">
        <f>'патриотика0,31'!A291</f>
        <v>эмаль аэрозоль</v>
      </c>
      <c r="B253" s="84" t="s">
        <v>88</v>
      </c>
      <c r="C253" s="84">
        <v>6</v>
      </c>
      <c r="D253" s="171">
        <f>Лист1!C56*0.28</f>
        <v>1.4000000000000001</v>
      </c>
      <c r="E253" s="452">
        <f>'патриотика0,31'!E291</f>
        <v>193</v>
      </c>
      <c r="F253" s="445">
        <f t="shared" si="12"/>
        <v>270.20000000000005</v>
      </c>
      <c r="G253" s="170"/>
      <c r="H253" s="7"/>
      <c r="I253" s="7"/>
      <c r="J253" s="143"/>
      <c r="K253" s="114"/>
      <c r="L253" s="144"/>
    </row>
    <row r="254" spans="1:12" ht="15.75" x14ac:dyDescent="0.25">
      <c r="A254" s="127" t="str">
        <f>'патриотика0,31'!A292</f>
        <v>эмаль аэрозоль</v>
      </c>
      <c r="B254" s="84" t="s">
        <v>88</v>
      </c>
      <c r="C254" s="84">
        <v>5</v>
      </c>
      <c r="D254" s="171">
        <f>Лист1!C57*0.28</f>
        <v>1.4000000000000001</v>
      </c>
      <c r="E254" s="452">
        <f>'патриотика0,31'!E292</f>
        <v>185</v>
      </c>
      <c r="F254" s="445">
        <f t="shared" si="12"/>
        <v>259</v>
      </c>
      <c r="G254" s="170"/>
      <c r="H254" s="7"/>
      <c r="I254" s="7"/>
      <c r="J254" s="143"/>
      <c r="K254" s="114"/>
      <c r="L254" s="144"/>
    </row>
    <row r="255" spans="1:12" ht="15.75" x14ac:dyDescent="0.25">
      <c r="A255" s="127" t="str">
        <f>'патриотика0,31'!A293</f>
        <v>рукав резина</v>
      </c>
      <c r="B255" s="84" t="s">
        <v>88</v>
      </c>
      <c r="C255" s="84">
        <v>1</v>
      </c>
      <c r="D255" s="171">
        <f>Лист1!C58*0.28</f>
        <v>1.6800000000000002</v>
      </c>
      <c r="E255" s="452">
        <f>'патриотика0,31'!E293</f>
        <v>280</v>
      </c>
      <c r="F255" s="445">
        <f t="shared" si="12"/>
        <v>470.40000000000003</v>
      </c>
      <c r="G255" s="170"/>
      <c r="H255" s="7"/>
      <c r="I255" s="7"/>
      <c r="J255" s="143"/>
      <c r="K255" s="114"/>
      <c r="L255" s="144"/>
    </row>
    <row r="256" spans="1:12" ht="15.75" x14ac:dyDescent="0.25">
      <c r="A256" s="127" t="str">
        <f>'патриотика0,31'!A294</f>
        <v>лампа</v>
      </c>
      <c r="B256" s="84" t="s">
        <v>88</v>
      </c>
      <c r="C256" s="84">
        <v>2</v>
      </c>
      <c r="D256" s="171">
        <f>Лист1!C59*0.28</f>
        <v>1.4000000000000001</v>
      </c>
      <c r="E256" s="452">
        <f>'патриотика0,31'!E294</f>
        <v>139</v>
      </c>
      <c r="F256" s="445">
        <f t="shared" si="12"/>
        <v>194.60000000000002</v>
      </c>
      <c r="G256" s="170"/>
      <c r="H256" s="7"/>
      <c r="I256" s="7"/>
      <c r="J256" s="143"/>
      <c r="K256" s="114"/>
      <c r="L256" s="144"/>
    </row>
    <row r="257" spans="1:12" ht="15.75" x14ac:dyDescent="0.25">
      <c r="A257" s="127" t="str">
        <f>'патриотика0,31'!A295</f>
        <v>лампа энергосберегающая</v>
      </c>
      <c r="B257" s="84" t="s">
        <v>88</v>
      </c>
      <c r="C257" s="84">
        <v>2</v>
      </c>
      <c r="D257" s="171">
        <f>Лист1!C60*0.28</f>
        <v>0.28000000000000003</v>
      </c>
      <c r="E257" s="452">
        <f>'патриотика0,31'!E295</f>
        <v>190</v>
      </c>
      <c r="F257" s="445">
        <f t="shared" si="12"/>
        <v>53.2</v>
      </c>
      <c r="G257" s="170"/>
      <c r="H257" s="7"/>
      <c r="I257" s="7"/>
      <c r="J257" s="143"/>
      <c r="K257" s="114"/>
      <c r="L257" s="144"/>
    </row>
    <row r="258" spans="1:12" ht="15.75" x14ac:dyDescent="0.25">
      <c r="A258" s="127" t="str">
        <f>'патриотика0,31'!A296</f>
        <v>антифриз</v>
      </c>
      <c r="B258" s="84" t="s">
        <v>88</v>
      </c>
      <c r="C258" s="84">
        <v>3</v>
      </c>
      <c r="D258" s="171">
        <f>Лист1!C61*0.28</f>
        <v>0.28000000000000003</v>
      </c>
      <c r="E258" s="452">
        <f>'патриотика0,31'!E296</f>
        <v>630</v>
      </c>
      <c r="F258" s="445">
        <f t="shared" si="12"/>
        <v>176.4</v>
      </c>
      <c r="G258" s="170"/>
      <c r="H258" s="7"/>
      <c r="I258" s="7"/>
      <c r="J258" s="143"/>
      <c r="K258" s="114"/>
      <c r="L258" s="144"/>
    </row>
    <row r="259" spans="1:12" ht="15.75" x14ac:dyDescent="0.25">
      <c r="A259" s="127" t="str">
        <f>'патриотика0,31'!A297</f>
        <v>коврик автомобильный</v>
      </c>
      <c r="B259" s="84" t="s">
        <v>88</v>
      </c>
      <c r="C259" s="84">
        <v>4</v>
      </c>
      <c r="D259" s="171">
        <f>Лист1!C62*0.28</f>
        <v>0.28000000000000003</v>
      </c>
      <c r="E259" s="452">
        <f>'патриотика0,31'!E297</f>
        <v>3400</v>
      </c>
      <c r="F259" s="445">
        <f t="shared" si="12"/>
        <v>952.00000000000011</v>
      </c>
      <c r="G259" s="170"/>
      <c r="H259" s="7"/>
      <c r="I259" s="7"/>
      <c r="J259" s="143"/>
      <c r="K259" s="114"/>
      <c r="L259" s="144"/>
    </row>
    <row r="260" spans="1:12" ht="13.9" customHeight="1" x14ac:dyDescent="0.25">
      <c r="A260" s="127" t="str">
        <f>'патриотика0,31'!A298</f>
        <v>краска акрил</v>
      </c>
      <c r="B260" s="84" t="s">
        <v>88</v>
      </c>
      <c r="C260" s="84">
        <v>5</v>
      </c>
      <c r="D260" s="171">
        <f>Лист1!C63*0.28</f>
        <v>0.84000000000000008</v>
      </c>
      <c r="E260" s="452">
        <f>'патриотика0,31'!E298</f>
        <v>1135</v>
      </c>
      <c r="F260" s="445">
        <f t="shared" si="12"/>
        <v>953.40000000000009</v>
      </c>
      <c r="G260" s="170"/>
      <c r="H260" s="7"/>
      <c r="I260" s="7"/>
      <c r="J260" s="143"/>
      <c r="K260" s="114"/>
      <c r="L260" s="144"/>
    </row>
    <row r="261" spans="1:12" ht="19.899999999999999" customHeight="1" x14ac:dyDescent="0.25">
      <c r="A261" s="127" t="str">
        <f>'патриотика0,31'!A299</f>
        <v>валик</v>
      </c>
      <c r="B261" s="84" t="s">
        <v>88</v>
      </c>
      <c r="C261" s="84">
        <v>6</v>
      </c>
      <c r="D261" s="171">
        <f>Лист1!C64*0.28</f>
        <v>1.1200000000000001</v>
      </c>
      <c r="E261" s="452">
        <f>'патриотика0,31'!E299</f>
        <v>72.5</v>
      </c>
      <c r="F261" s="445">
        <f t="shared" si="12"/>
        <v>81.2</v>
      </c>
      <c r="G261" s="170"/>
      <c r="H261" s="7"/>
      <c r="I261" s="7"/>
      <c r="J261" s="143"/>
      <c r="K261" s="114"/>
      <c r="L261" s="144"/>
    </row>
    <row r="262" spans="1:12" ht="16.899999999999999" customHeight="1" x14ac:dyDescent="0.25">
      <c r="A262" s="127" t="str">
        <f>'патриотика0,31'!A300</f>
        <v>скотч маляр</v>
      </c>
      <c r="B262" s="84" t="s">
        <v>88</v>
      </c>
      <c r="C262" s="84">
        <v>7</v>
      </c>
      <c r="D262" s="171">
        <f>Лист1!C65*0.28</f>
        <v>1.4000000000000001</v>
      </c>
      <c r="E262" s="452">
        <f>'патриотика0,31'!E300</f>
        <v>115</v>
      </c>
      <c r="F262" s="445">
        <f t="shared" si="12"/>
        <v>161.00000000000003</v>
      </c>
      <c r="G262" s="170"/>
      <c r="H262" s="7"/>
      <c r="I262" s="7"/>
      <c r="J262" s="143"/>
      <c r="K262" s="114"/>
      <c r="L262" s="144"/>
    </row>
    <row r="263" spans="1:12" ht="15.75" x14ac:dyDescent="0.25">
      <c r="A263" s="127" t="str">
        <f>'патриотика0,31'!A301</f>
        <v xml:space="preserve">колер </v>
      </c>
      <c r="B263" s="84" t="s">
        <v>88</v>
      </c>
      <c r="C263" s="84">
        <v>8</v>
      </c>
      <c r="D263" s="171">
        <f>Лист1!C66*0.28</f>
        <v>1.4000000000000001</v>
      </c>
      <c r="E263" s="452">
        <f>'патриотика0,31'!E301</f>
        <v>161</v>
      </c>
      <c r="F263" s="445">
        <f t="shared" si="12"/>
        <v>225.40000000000003</v>
      </c>
      <c r="G263" s="170"/>
      <c r="H263" s="7"/>
      <c r="I263" s="7"/>
      <c r="J263" s="143"/>
      <c r="K263" s="114"/>
      <c r="L263" s="144"/>
    </row>
    <row r="264" spans="1:12" ht="15.75" x14ac:dyDescent="0.25">
      <c r="A264" s="127" t="str">
        <f>'патриотика0,31'!A302</f>
        <v>скотч маляр</v>
      </c>
      <c r="B264" s="84" t="s">
        <v>88</v>
      </c>
      <c r="C264" s="84">
        <v>9</v>
      </c>
      <c r="D264" s="171">
        <f>Лист1!C67*0.28</f>
        <v>3.08</v>
      </c>
      <c r="E264" s="452">
        <f>'патриотика0,31'!E302</f>
        <v>50</v>
      </c>
      <c r="F264" s="445">
        <f t="shared" si="12"/>
        <v>154</v>
      </c>
      <c r="G264" s="170"/>
      <c r="H264" s="7"/>
      <c r="I264" s="7"/>
      <c r="J264" s="143"/>
      <c r="K264" s="114"/>
      <c r="L264" s="144"/>
    </row>
    <row r="265" spans="1:12" ht="15.75" x14ac:dyDescent="0.25">
      <c r="A265" s="127" t="str">
        <f>'патриотика0,31'!A303</f>
        <v>паста колеровочная</v>
      </c>
      <c r="B265" s="84" t="s">
        <v>88</v>
      </c>
      <c r="C265" s="84">
        <v>10</v>
      </c>
      <c r="D265" s="171">
        <f>Лист1!C68*0.28</f>
        <v>2.8000000000000003</v>
      </c>
      <c r="E265" s="452">
        <f>'патриотика0,31'!E303</f>
        <v>109</v>
      </c>
      <c r="F265" s="445">
        <f t="shared" si="12"/>
        <v>305.20000000000005</v>
      </c>
      <c r="G265" s="170"/>
      <c r="H265" s="7"/>
      <c r="I265" s="7"/>
      <c r="J265" s="143"/>
      <c r="K265" s="114"/>
      <c r="L265" s="144"/>
    </row>
    <row r="266" spans="1:12" ht="15.75" x14ac:dyDescent="0.25">
      <c r="A266" s="127" t="str">
        <f>'патриотика0,31'!A304</f>
        <v>колер</v>
      </c>
      <c r="B266" s="84" t="s">
        <v>88</v>
      </c>
      <c r="C266" s="84">
        <v>11</v>
      </c>
      <c r="D266" s="171">
        <f>Лист1!C69*0.28</f>
        <v>2.2400000000000002</v>
      </c>
      <c r="E266" s="452">
        <f>'патриотика0,31'!E304</f>
        <v>50</v>
      </c>
      <c r="F266" s="445">
        <f t="shared" si="12"/>
        <v>112.00000000000001</v>
      </c>
      <c r="G266" s="170"/>
      <c r="H266" s="7"/>
      <c r="I266" s="7"/>
      <c r="J266" s="143"/>
      <c r="K266" s="114"/>
      <c r="L266" s="144"/>
    </row>
    <row r="267" spans="1:12" ht="15.75" x14ac:dyDescent="0.25">
      <c r="A267" s="127" t="str">
        <f>'патриотика0,31'!A305</f>
        <v>краска акрил</v>
      </c>
      <c r="B267" s="84" t="s">
        <v>88</v>
      </c>
      <c r="C267" s="84">
        <v>12</v>
      </c>
      <c r="D267" s="171">
        <f>Лист1!C70*0.28</f>
        <v>0.28000000000000003</v>
      </c>
      <c r="E267" s="452">
        <f>'патриотика0,31'!E305</f>
        <v>360</v>
      </c>
      <c r="F267" s="445">
        <f t="shared" si="12"/>
        <v>100.80000000000001</v>
      </c>
      <c r="G267" s="170"/>
      <c r="H267" s="7"/>
      <c r="I267" s="7"/>
      <c r="J267" s="143"/>
      <c r="K267" s="114"/>
      <c r="L267" s="144"/>
    </row>
    <row r="268" spans="1:12" ht="15.75" x14ac:dyDescent="0.25">
      <c r="A268" s="127" t="str">
        <f>'патриотика0,31'!A306</f>
        <v>насадка на валик</v>
      </c>
      <c r="B268" s="84" t="s">
        <v>88</v>
      </c>
      <c r="C268" s="84">
        <v>13</v>
      </c>
      <c r="D268" s="171">
        <f>Лист1!C71*0.28</f>
        <v>1.1200000000000001</v>
      </c>
      <c r="E268" s="452">
        <f>'патриотика0,31'!E306</f>
        <v>20</v>
      </c>
      <c r="F268" s="445">
        <f t="shared" si="12"/>
        <v>22.400000000000002</v>
      </c>
      <c r="G268" s="170"/>
      <c r="H268" s="7"/>
      <c r="I268" s="7"/>
      <c r="J268" s="143"/>
      <c r="K268" s="114"/>
      <c r="L268" s="144"/>
    </row>
    <row r="269" spans="1:12" ht="15.75" x14ac:dyDescent="0.25">
      <c r="A269" s="127" t="str">
        <f>'патриотика0,31'!A307</f>
        <v>HDMI кабель 5м</v>
      </c>
      <c r="B269" s="84" t="s">
        <v>88</v>
      </c>
      <c r="C269" s="84">
        <v>14</v>
      </c>
      <c r="D269" s="171">
        <f>Лист1!C72*0.28</f>
        <v>0.28000000000000003</v>
      </c>
      <c r="E269" s="452">
        <f>'патриотика0,31'!E307</f>
        <v>600</v>
      </c>
      <c r="F269" s="445">
        <f t="shared" si="12"/>
        <v>168.00000000000003</v>
      </c>
      <c r="G269" s="170"/>
      <c r="H269" s="7"/>
      <c r="I269" s="7"/>
      <c r="J269" s="143"/>
      <c r="K269" s="114"/>
      <c r="L269" s="144"/>
    </row>
    <row r="270" spans="1:12" ht="15.75" x14ac:dyDescent="0.25">
      <c r="A270" s="127" t="str">
        <f>'патриотика0,31'!A308</f>
        <v>HDMI кабель 10м</v>
      </c>
      <c r="B270" s="84" t="s">
        <v>88</v>
      </c>
      <c r="C270" s="84">
        <v>15</v>
      </c>
      <c r="D270" s="171">
        <f>Лист1!C73*0.28</f>
        <v>0.28000000000000003</v>
      </c>
      <c r="E270" s="452">
        <f>'патриотика0,31'!E308</f>
        <v>900</v>
      </c>
      <c r="F270" s="445">
        <f t="shared" si="12"/>
        <v>252.00000000000003</v>
      </c>
      <c r="G270" s="170"/>
      <c r="H270" s="7"/>
      <c r="I270" s="7"/>
      <c r="J270" s="143"/>
      <c r="K270" s="114"/>
      <c r="L270" s="144"/>
    </row>
    <row r="271" spans="1:12" ht="15.75" x14ac:dyDescent="0.25">
      <c r="A271" s="127" t="str">
        <f>'патриотика0,31'!A309</f>
        <v>сумка для ноутбука</v>
      </c>
      <c r="B271" s="84" t="s">
        <v>88</v>
      </c>
      <c r="C271" s="84">
        <v>16</v>
      </c>
      <c r="D271" s="171">
        <f>Лист1!C74*0.28</f>
        <v>0.84000000000000008</v>
      </c>
      <c r="E271" s="452">
        <f>'патриотика0,31'!E309</f>
        <v>1400</v>
      </c>
      <c r="F271" s="445">
        <f t="shared" ref="F271:F318" si="15">D271*E271</f>
        <v>1176</v>
      </c>
      <c r="G271" s="170"/>
      <c r="H271" s="7"/>
      <c r="I271" s="7"/>
      <c r="J271" s="143"/>
      <c r="K271" s="114"/>
      <c r="L271" s="144"/>
    </row>
    <row r="272" spans="1:12" ht="15.75" x14ac:dyDescent="0.25">
      <c r="A272" s="127" t="str">
        <f>'патриотика0,31'!A310</f>
        <v>флеш карта</v>
      </c>
      <c r="B272" s="84" t="s">
        <v>88</v>
      </c>
      <c r="C272" s="84">
        <v>17</v>
      </c>
      <c r="D272" s="171">
        <f>Лист1!C75*0.28</f>
        <v>1.6800000000000002</v>
      </c>
      <c r="E272" s="452">
        <f>'патриотика0,31'!E310</f>
        <v>700</v>
      </c>
      <c r="F272" s="445">
        <f t="shared" si="15"/>
        <v>1176</v>
      </c>
      <c r="G272" s="170"/>
      <c r="H272" s="7"/>
      <c r="I272" s="7"/>
      <c r="J272" s="143"/>
      <c r="K272" s="114"/>
      <c r="L272" s="144"/>
    </row>
    <row r="273" spans="1:12" ht="15.75" x14ac:dyDescent="0.25">
      <c r="A273" s="127" t="str">
        <f>'патриотика0,31'!A311</f>
        <v>кулер для процессора</v>
      </c>
      <c r="B273" s="84" t="s">
        <v>88</v>
      </c>
      <c r="C273" s="84">
        <v>18</v>
      </c>
      <c r="D273" s="171">
        <f>Лист1!C76*0.28</f>
        <v>0.28000000000000003</v>
      </c>
      <c r="E273" s="452">
        <f>'патриотика0,31'!E311</f>
        <v>700</v>
      </c>
      <c r="F273" s="445">
        <f t="shared" si="15"/>
        <v>196.00000000000003</v>
      </c>
      <c r="G273" s="170"/>
      <c r="H273" s="7"/>
      <c r="I273" s="7"/>
      <c r="J273" s="143"/>
      <c r="K273" s="114"/>
      <c r="L273" s="144"/>
    </row>
    <row r="274" spans="1:12" ht="15.75" x14ac:dyDescent="0.25">
      <c r="A274" s="127" t="str">
        <f>'патриотика0,31'!A312</f>
        <v>блок питания</v>
      </c>
      <c r="B274" s="84" t="s">
        <v>88</v>
      </c>
      <c r="C274" s="84">
        <v>19</v>
      </c>
      <c r="D274" s="171">
        <f>Лист1!C77*0.28</f>
        <v>0.28000000000000003</v>
      </c>
      <c r="E274" s="452">
        <f>'патриотика0,31'!E312</f>
        <v>1650</v>
      </c>
      <c r="F274" s="445">
        <f t="shared" si="15"/>
        <v>462.00000000000006</v>
      </c>
      <c r="G274" s="170"/>
      <c r="H274" s="7"/>
      <c r="I274" s="7"/>
      <c r="J274" s="143"/>
      <c r="K274" s="114"/>
      <c r="L274" s="144"/>
    </row>
    <row r="275" spans="1:12" ht="15.75" x14ac:dyDescent="0.25">
      <c r="A275" s="127" t="str">
        <f>'патриотика0,31'!A313</f>
        <v>клавиатура</v>
      </c>
      <c r="B275" s="84" t="s">
        <v>88</v>
      </c>
      <c r="C275" s="84">
        <v>20</v>
      </c>
      <c r="D275" s="171">
        <f>Лист1!C78*0.28</f>
        <v>0.84000000000000008</v>
      </c>
      <c r="E275" s="452">
        <f>'патриотика0,31'!E313</f>
        <v>1700</v>
      </c>
      <c r="F275" s="445">
        <f t="shared" si="15"/>
        <v>1428.0000000000002</v>
      </c>
      <c r="G275" s="170"/>
      <c r="H275" s="7"/>
      <c r="I275" s="7"/>
      <c r="J275" s="143"/>
      <c r="K275" s="114"/>
      <c r="L275" s="144"/>
    </row>
    <row r="276" spans="1:12" ht="15.75" x14ac:dyDescent="0.25">
      <c r="A276" s="127" t="str">
        <f>'патриотика0,31'!A314</f>
        <v>снеговая лопата</v>
      </c>
      <c r="B276" s="84" t="s">
        <v>88</v>
      </c>
      <c r="C276" s="84">
        <v>21</v>
      </c>
      <c r="D276" s="171">
        <f>Лист1!C79*0.28</f>
        <v>0.28000000000000003</v>
      </c>
      <c r="E276" s="452">
        <f>'патриотика0,31'!E314</f>
        <v>340</v>
      </c>
      <c r="F276" s="445">
        <f t="shared" si="15"/>
        <v>95.2</v>
      </c>
      <c r="G276" s="170"/>
      <c r="H276" s="7"/>
      <c r="I276" s="7"/>
      <c r="J276" s="143"/>
      <c r="K276" s="114"/>
      <c r="L276" s="144"/>
    </row>
    <row r="277" spans="1:12" ht="15.75" x14ac:dyDescent="0.25">
      <c r="A277" s="127" t="str">
        <f>'патриотика0,31'!A315</f>
        <v>уголок</v>
      </c>
      <c r="B277" s="84" t="s">
        <v>88</v>
      </c>
      <c r="C277" s="84">
        <v>22</v>
      </c>
      <c r="D277" s="171">
        <f>Лист1!C80*0.28</f>
        <v>5.6000000000000005</v>
      </c>
      <c r="E277" s="452">
        <f>'патриотика0,31'!E315</f>
        <v>10</v>
      </c>
      <c r="F277" s="445">
        <f t="shared" si="15"/>
        <v>56.000000000000007</v>
      </c>
      <c r="G277" s="170"/>
      <c r="H277" s="7"/>
      <c r="I277" s="7"/>
      <c r="J277" s="143"/>
      <c r="K277" s="114"/>
      <c r="L277" s="144"/>
    </row>
    <row r="278" spans="1:12" ht="15.75" x14ac:dyDescent="0.25">
      <c r="A278" s="127" t="str">
        <f>'патриотика0,31'!A316</f>
        <v>перчатки</v>
      </c>
      <c r="B278" s="84" t="s">
        <v>88</v>
      </c>
      <c r="C278" s="84">
        <v>23</v>
      </c>
      <c r="D278" s="171">
        <f>Лист1!C81*0.28</f>
        <v>0.28000000000000003</v>
      </c>
      <c r="E278" s="452">
        <f>'патриотика0,31'!E316</f>
        <v>160</v>
      </c>
      <c r="F278" s="445">
        <f t="shared" si="15"/>
        <v>44.800000000000004</v>
      </c>
      <c r="G278" s="170"/>
      <c r="H278" s="7"/>
      <c r="I278" s="7"/>
      <c r="J278" s="143"/>
      <c r="K278" s="114"/>
      <c r="L278" s="144"/>
    </row>
    <row r="279" spans="1:12" ht="15.75" x14ac:dyDescent="0.25">
      <c r="A279" s="127" t="str">
        <f>'патриотика0,31'!A317</f>
        <v>шпатель</v>
      </c>
      <c r="B279" s="84" t="s">
        <v>88</v>
      </c>
      <c r="C279" s="84">
        <v>24</v>
      </c>
      <c r="D279" s="171">
        <f>Лист1!C82*0.28</f>
        <v>0.28000000000000003</v>
      </c>
      <c r="E279" s="452">
        <f>'патриотика0,31'!E317</f>
        <v>70</v>
      </c>
      <c r="F279" s="445">
        <f t="shared" si="15"/>
        <v>19.600000000000001</v>
      </c>
      <c r="G279" s="170"/>
      <c r="H279" s="7"/>
      <c r="I279" s="7"/>
      <c r="J279" s="143"/>
      <c r="K279" s="114"/>
      <c r="L279" s="144"/>
    </row>
    <row r="280" spans="1:12" ht="15.75" x14ac:dyDescent="0.25">
      <c r="A280" s="127" t="str">
        <f>'патриотика0,31'!A318</f>
        <v>шпатлевка</v>
      </c>
      <c r="B280" s="84" t="s">
        <v>88</v>
      </c>
      <c r="C280" s="84">
        <v>25</v>
      </c>
      <c r="D280" s="171">
        <f>Лист1!C83*0.28</f>
        <v>0.28000000000000003</v>
      </c>
      <c r="E280" s="452">
        <f>'патриотика0,31'!E318</f>
        <v>110</v>
      </c>
      <c r="F280" s="445">
        <f t="shared" si="15"/>
        <v>30.800000000000004</v>
      </c>
      <c r="G280" s="170"/>
      <c r="H280" s="7"/>
      <c r="I280" s="7"/>
      <c r="J280" s="143"/>
      <c r="K280" s="114"/>
      <c r="L280" s="144"/>
    </row>
    <row r="281" spans="1:12" ht="15.75" x14ac:dyDescent="0.25">
      <c r="A281" s="127" t="str">
        <f>'патриотика0,31'!A319</f>
        <v>алебастр</v>
      </c>
      <c r="B281" s="84" t="s">
        <v>88</v>
      </c>
      <c r="C281" s="84">
        <v>26</v>
      </c>
      <c r="D281" s="171">
        <f>Лист1!C84*0.28</f>
        <v>0.28000000000000003</v>
      </c>
      <c r="E281" s="452">
        <f>'патриотика0,31'!E319</f>
        <v>35</v>
      </c>
      <c r="F281" s="445">
        <f t="shared" si="15"/>
        <v>9.8000000000000007</v>
      </c>
      <c r="G281" s="170"/>
      <c r="H281" s="7"/>
      <c r="I281" s="7"/>
      <c r="J281" s="143"/>
      <c r="K281" s="114"/>
      <c r="L281" s="144"/>
    </row>
    <row r="282" spans="1:12" ht="15.75" x14ac:dyDescent="0.25">
      <c r="A282" s="127" t="str">
        <f>'патриотика0,31'!A320</f>
        <v>кран шаровый</v>
      </c>
      <c r="B282" s="84" t="s">
        <v>88</v>
      </c>
      <c r="C282" s="84">
        <v>27</v>
      </c>
      <c r="D282" s="171">
        <f>Лист1!C85*0.28</f>
        <v>1.6800000000000002</v>
      </c>
      <c r="E282" s="452">
        <f>'патриотика0,31'!E320</f>
        <v>840</v>
      </c>
      <c r="F282" s="445">
        <f t="shared" si="15"/>
        <v>1411.2</v>
      </c>
      <c r="G282" s="170"/>
      <c r="H282" s="7"/>
      <c r="I282" s="7"/>
      <c r="J282" s="143"/>
      <c r="K282" s="114"/>
      <c r="L282" s="144"/>
    </row>
    <row r="283" spans="1:12" ht="15.75" x14ac:dyDescent="0.25">
      <c r="A283" s="127" t="str">
        <f>'патриотика0,31'!A321</f>
        <v>мешок зеленый</v>
      </c>
      <c r="B283" s="84" t="s">
        <v>88</v>
      </c>
      <c r="C283" s="84">
        <v>28</v>
      </c>
      <c r="D283" s="171">
        <f>Лист1!C86*0.28</f>
        <v>14.000000000000002</v>
      </c>
      <c r="E283" s="452">
        <f>'патриотика0,31'!E321</f>
        <v>12</v>
      </c>
      <c r="F283" s="445">
        <f t="shared" si="15"/>
        <v>168.00000000000003</v>
      </c>
      <c r="G283" s="170"/>
      <c r="H283" s="7"/>
      <c r="I283" s="7"/>
      <c r="J283" s="143"/>
      <c r="K283" s="114"/>
      <c r="L283" s="144"/>
    </row>
    <row r="284" spans="1:12" ht="15.75" x14ac:dyDescent="0.25">
      <c r="A284" s="127" t="str">
        <f>'патриотика0,31'!A322</f>
        <v>настольная игра "тараканьи бега"</v>
      </c>
      <c r="B284" s="84" t="s">
        <v>88</v>
      </c>
      <c r="C284" s="84">
        <v>29</v>
      </c>
      <c r="D284" s="171">
        <f>Лист1!C87*0.28</f>
        <v>0.28000000000000003</v>
      </c>
      <c r="E284" s="452">
        <f>'патриотика0,31'!E322</f>
        <v>2100</v>
      </c>
      <c r="F284" s="445">
        <f t="shared" si="15"/>
        <v>588</v>
      </c>
      <c r="G284" s="170"/>
      <c r="H284" s="7"/>
      <c r="I284" s="7"/>
      <c r="J284" s="143"/>
      <c r="K284" s="114"/>
      <c r="L284" s="144"/>
    </row>
    <row r="285" spans="1:12" ht="15.75" x14ac:dyDescent="0.25">
      <c r="A285" s="127" t="str">
        <f>'патриотика0,31'!A323</f>
        <v>настольная игра "Свинтус"</v>
      </c>
      <c r="B285" s="84" t="s">
        <v>88</v>
      </c>
      <c r="C285" s="84">
        <v>30</v>
      </c>
      <c r="D285" s="171">
        <f>Лист1!C88*0.28</f>
        <v>0.28000000000000003</v>
      </c>
      <c r="E285" s="452">
        <f>'патриотика0,31'!E323</f>
        <v>1800</v>
      </c>
      <c r="F285" s="445">
        <f t="shared" si="15"/>
        <v>504.00000000000006</v>
      </c>
      <c r="G285" s="170"/>
      <c r="H285" s="7"/>
      <c r="I285" s="7"/>
      <c r="J285" s="143"/>
      <c r="K285" s="114"/>
      <c r="L285" s="144"/>
    </row>
    <row r="286" spans="1:12" ht="15.75" x14ac:dyDescent="0.25">
      <c r="A286" s="127" t="str">
        <f>'патриотика0,31'!A324</f>
        <v>настольная игра "мафия"</v>
      </c>
      <c r="B286" s="84" t="s">
        <v>88</v>
      </c>
      <c r="C286" s="84">
        <v>31</v>
      </c>
      <c r="D286" s="171">
        <f>Лист1!C89*0.28</f>
        <v>0.28000000000000003</v>
      </c>
      <c r="E286" s="452">
        <f>'патриотика0,31'!E324</f>
        <v>2800</v>
      </c>
      <c r="F286" s="445">
        <f t="shared" si="15"/>
        <v>784.00000000000011</v>
      </c>
      <c r="G286" s="170"/>
      <c r="H286" s="7"/>
      <c r="I286" s="7"/>
      <c r="J286" s="143"/>
      <c r="K286" s="114"/>
      <c r="L286" s="144"/>
    </row>
    <row r="287" spans="1:12" ht="15.75" x14ac:dyDescent="0.25">
      <c r="A287" s="127" t="str">
        <f>'патриотика0,31'!A325</f>
        <v>мыло жидкое</v>
      </c>
      <c r="B287" s="84" t="s">
        <v>88</v>
      </c>
      <c r="C287" s="84">
        <v>32</v>
      </c>
      <c r="D287" s="171">
        <f>Лист1!C90*0.28</f>
        <v>0.84000000000000008</v>
      </c>
      <c r="E287" s="452">
        <f>'патриотика0,31'!E325</f>
        <v>400</v>
      </c>
      <c r="F287" s="445">
        <f t="shared" si="15"/>
        <v>336.00000000000006</v>
      </c>
      <c r="G287" s="170"/>
      <c r="H287" s="7"/>
      <c r="I287" s="7"/>
      <c r="J287" s="143"/>
      <c r="K287" s="114"/>
      <c r="L287" s="144"/>
    </row>
    <row r="288" spans="1:12" ht="15.75" x14ac:dyDescent="0.25">
      <c r="A288" s="127" t="str">
        <f>'патриотика0,31'!A326</f>
        <v>насадка на швабру</v>
      </c>
      <c r="B288" s="84" t="s">
        <v>88</v>
      </c>
      <c r="C288" s="84">
        <v>33</v>
      </c>
      <c r="D288" s="171">
        <f>Лист1!C91*0.28</f>
        <v>2.8000000000000003</v>
      </c>
      <c r="E288" s="452">
        <f>'патриотика0,31'!E326</f>
        <v>100</v>
      </c>
      <c r="F288" s="445">
        <f t="shared" si="15"/>
        <v>280</v>
      </c>
      <c r="G288" s="170"/>
      <c r="H288" s="7"/>
      <c r="I288" s="7"/>
      <c r="J288" s="143"/>
      <c r="K288" s="114"/>
      <c r="L288" s="144"/>
    </row>
    <row r="289" spans="1:12" ht="15.75" x14ac:dyDescent="0.25">
      <c r="A289" s="127" t="str">
        <f>'патриотика0,31'!A327</f>
        <v>ведро пластик</v>
      </c>
      <c r="B289" s="84" t="s">
        <v>88</v>
      </c>
      <c r="C289" s="84">
        <v>34</v>
      </c>
      <c r="D289" s="171">
        <f>Лист1!C92*0.28</f>
        <v>0.56000000000000005</v>
      </c>
      <c r="E289" s="452">
        <f>'патриотика0,31'!E327</f>
        <v>280</v>
      </c>
      <c r="F289" s="445">
        <f t="shared" si="15"/>
        <v>156.80000000000001</v>
      </c>
      <c r="G289" s="170"/>
      <c r="H289" s="7"/>
      <c r="I289" s="7"/>
      <c r="J289" s="143"/>
      <c r="K289" s="114"/>
      <c r="L289" s="144"/>
    </row>
    <row r="290" spans="1:12" ht="15.75" x14ac:dyDescent="0.25">
      <c r="A290" s="127" t="str">
        <f>'патриотика0,31'!A328</f>
        <v>туал бумага</v>
      </c>
      <c r="B290" s="84" t="s">
        <v>88</v>
      </c>
      <c r="C290" s="84">
        <v>35</v>
      </c>
      <c r="D290" s="171">
        <f>Лист1!C93*0.28</f>
        <v>14.000000000000002</v>
      </c>
      <c r="E290" s="452">
        <f>'патриотика0,31'!E328</f>
        <v>20</v>
      </c>
      <c r="F290" s="445">
        <f t="shared" si="15"/>
        <v>280.00000000000006</v>
      </c>
      <c r="G290" s="170"/>
      <c r="H290" s="7"/>
      <c r="I290" s="7"/>
      <c r="J290" s="143"/>
      <c r="K290" s="114"/>
      <c r="L290" s="144"/>
    </row>
    <row r="291" spans="1:12" ht="15.75" x14ac:dyDescent="0.25">
      <c r="A291" s="127" t="str">
        <f>'патриотика0,31'!A329</f>
        <v>кнопки силовые</v>
      </c>
      <c r="B291" s="84" t="s">
        <v>88</v>
      </c>
      <c r="C291" s="84">
        <v>36</v>
      </c>
      <c r="D291" s="171">
        <f>Лист1!C94*0.28</f>
        <v>22.400000000000002</v>
      </c>
      <c r="E291" s="452">
        <f>'патриотика0,31'!E329</f>
        <v>5</v>
      </c>
      <c r="F291" s="445">
        <f t="shared" si="15"/>
        <v>112.00000000000001</v>
      </c>
      <c r="G291" s="170"/>
      <c r="H291" s="7"/>
      <c r="I291" s="7"/>
      <c r="J291" s="143"/>
      <c r="K291" s="114"/>
      <c r="L291" s="144"/>
    </row>
    <row r="292" spans="1:12" ht="15.75" x14ac:dyDescent="0.25">
      <c r="A292" s="127" t="str">
        <f>'патриотика0,31'!A330</f>
        <v>канц нож</v>
      </c>
      <c r="B292" s="84" t="s">
        <v>88</v>
      </c>
      <c r="C292" s="84">
        <v>37</v>
      </c>
      <c r="D292" s="171">
        <f>Лист1!C95*0.28</f>
        <v>2.8000000000000003</v>
      </c>
      <c r="E292" s="452">
        <f>'патриотика0,31'!E330</f>
        <v>120</v>
      </c>
      <c r="F292" s="445">
        <f t="shared" si="15"/>
        <v>336.00000000000006</v>
      </c>
      <c r="G292" s="170"/>
      <c r="H292" s="7"/>
      <c r="I292" s="7"/>
      <c r="J292" s="143"/>
      <c r="K292" s="114"/>
      <c r="L292" s="144"/>
    </row>
    <row r="293" spans="1:12" ht="15.75" x14ac:dyDescent="0.25">
      <c r="A293" s="127" t="str">
        <f>'патриотика0,31'!A331</f>
        <v>нож для хобби</v>
      </c>
      <c r="B293" s="84" t="s">
        <v>88</v>
      </c>
      <c r="C293" s="84">
        <v>38</v>
      </c>
      <c r="D293" s="171">
        <f>Лист1!C96*0.28</f>
        <v>1.4000000000000001</v>
      </c>
      <c r="E293" s="452">
        <f>'патриотика0,31'!E331</f>
        <v>260</v>
      </c>
      <c r="F293" s="445">
        <f t="shared" si="15"/>
        <v>364.00000000000006</v>
      </c>
      <c r="G293" s="170"/>
      <c r="H293" s="7"/>
      <c r="I293" s="7"/>
      <c r="J293" s="143"/>
      <c r="K293" s="114"/>
      <c r="L293" s="144"/>
    </row>
    <row r="294" spans="1:12" ht="15.75" x14ac:dyDescent="0.25">
      <c r="A294" s="127" t="str">
        <f>'патриотика0,31'!A332</f>
        <v>магниты для доски (уп 9 шт)</v>
      </c>
      <c r="B294" s="84" t="s">
        <v>88</v>
      </c>
      <c r="C294" s="84">
        <v>39</v>
      </c>
      <c r="D294" s="171">
        <f>Лист1!C97*0.28</f>
        <v>1.4000000000000001</v>
      </c>
      <c r="E294" s="452">
        <f>'патриотика0,31'!E332</f>
        <v>300</v>
      </c>
      <c r="F294" s="445">
        <f t="shared" si="15"/>
        <v>420.00000000000006</v>
      </c>
      <c r="G294" s="170"/>
      <c r="H294" s="7"/>
      <c r="I294" s="7"/>
      <c r="J294" s="143"/>
      <c r="K294" s="114"/>
      <c r="L294" s="144"/>
    </row>
    <row r="295" spans="1:12" ht="15.75" x14ac:dyDescent="0.25">
      <c r="A295" s="127" t="str">
        <f>'патриотика0,31'!A333</f>
        <v>ежедневник</v>
      </c>
      <c r="B295" s="84" t="s">
        <v>88</v>
      </c>
      <c r="C295" s="84">
        <v>40</v>
      </c>
      <c r="D295" s="171">
        <f>Лист1!C98*0.28</f>
        <v>1.4000000000000001</v>
      </c>
      <c r="E295" s="452">
        <f>'патриотика0,31'!E333</f>
        <v>650</v>
      </c>
      <c r="F295" s="445">
        <f t="shared" si="15"/>
        <v>910.00000000000011</v>
      </c>
      <c r="G295" s="170"/>
      <c r="H295" s="7"/>
      <c r="I295" s="7"/>
      <c r="J295" s="143"/>
      <c r="K295" s="114"/>
      <c r="L295" s="144"/>
    </row>
    <row r="296" spans="1:12" ht="15.75" x14ac:dyDescent="0.25">
      <c r="A296" s="127" t="str">
        <f>'патриотика0,31'!A334</f>
        <v>ср-во для стекол</v>
      </c>
      <c r="B296" s="84" t="s">
        <v>88</v>
      </c>
      <c r="C296" s="84">
        <v>41</v>
      </c>
      <c r="D296" s="171">
        <f>Лист1!C99*0.28</f>
        <v>0.56000000000000005</v>
      </c>
      <c r="E296" s="452">
        <f>'патриотика0,31'!E334</f>
        <v>240</v>
      </c>
      <c r="F296" s="445">
        <f t="shared" si="15"/>
        <v>134.4</v>
      </c>
      <c r="G296" s="170"/>
      <c r="H296" s="7"/>
      <c r="I296" s="7"/>
      <c r="J296" s="143"/>
      <c r="K296" s="114"/>
      <c r="L296" s="144"/>
    </row>
    <row r="297" spans="1:12" ht="15.75" x14ac:dyDescent="0.25">
      <c r="A297" s="127" t="str">
        <f>'патриотика0,31'!A335</f>
        <v>пемолюкс</v>
      </c>
      <c r="B297" s="84" t="s">
        <v>88</v>
      </c>
      <c r="C297" s="84">
        <v>42</v>
      </c>
      <c r="D297" s="171">
        <f>Лист1!C100*0.28</f>
        <v>2.8000000000000003</v>
      </c>
      <c r="E297" s="452">
        <f>'патриотика0,31'!E335</f>
        <v>60</v>
      </c>
      <c r="F297" s="445">
        <f t="shared" si="15"/>
        <v>168.00000000000003</v>
      </c>
      <c r="G297" s="170"/>
      <c r="H297" s="7"/>
      <c r="I297" s="7"/>
      <c r="J297" s="143"/>
      <c r="K297" s="114"/>
      <c r="L297" s="144"/>
    </row>
    <row r="298" spans="1:12" ht="15.75" x14ac:dyDescent="0.25">
      <c r="A298" s="127" t="str">
        <f>'патриотика0,31'!A336</f>
        <v>доместос</v>
      </c>
      <c r="B298" s="84" t="s">
        <v>88</v>
      </c>
      <c r="C298" s="84">
        <v>43</v>
      </c>
      <c r="D298" s="171">
        <f>Лист1!C101*0.28</f>
        <v>1.1200000000000001</v>
      </c>
      <c r="E298" s="452">
        <f>'патриотика0,31'!E336</f>
        <v>95</v>
      </c>
      <c r="F298" s="445">
        <f t="shared" si="15"/>
        <v>106.4</v>
      </c>
      <c r="G298" s="170"/>
      <c r="H298" s="7"/>
      <c r="I298" s="7"/>
      <c r="J298" s="143"/>
      <c r="K298" s="114"/>
      <c r="L298" s="144"/>
    </row>
    <row r="299" spans="1:12" ht="15.75" x14ac:dyDescent="0.25">
      <c r="A299" s="127" t="str">
        <f>'патриотика0,31'!A337</f>
        <v>маркер</v>
      </c>
      <c r="B299" s="84" t="s">
        <v>88</v>
      </c>
      <c r="C299" s="84">
        <v>44</v>
      </c>
      <c r="D299" s="171">
        <f>Лист1!C102*0.28</f>
        <v>8.4</v>
      </c>
      <c r="E299" s="452">
        <f>'патриотика0,31'!E337</f>
        <v>50</v>
      </c>
      <c r="F299" s="445">
        <f t="shared" si="15"/>
        <v>420</v>
      </c>
      <c r="G299" s="170"/>
      <c r="H299" s="7"/>
      <c r="I299" s="7"/>
      <c r="J299" s="143"/>
      <c r="K299" s="114"/>
      <c r="L299" s="144"/>
    </row>
    <row r="300" spans="1:12" ht="15.75" x14ac:dyDescent="0.25">
      <c r="A300" s="127" t="str">
        <f>'патриотика0,31'!A338</f>
        <v>тал блок освеж</v>
      </c>
      <c r="B300" s="84" t="s">
        <v>88</v>
      </c>
      <c r="C300" s="84">
        <v>45</v>
      </c>
      <c r="D300" s="171">
        <f>Лист1!C103*0.28</f>
        <v>2.8000000000000003</v>
      </c>
      <c r="E300" s="452">
        <f>'патриотика0,31'!E338</f>
        <v>145</v>
      </c>
      <c r="F300" s="445">
        <f t="shared" si="15"/>
        <v>406.00000000000006</v>
      </c>
      <c r="G300" s="170"/>
      <c r="H300" s="7"/>
      <c r="I300" s="7"/>
      <c r="J300" s="143"/>
      <c r="K300" s="114"/>
      <c r="L300" s="144"/>
    </row>
    <row r="301" spans="1:12" ht="15.75" x14ac:dyDescent="0.25">
      <c r="A301" s="127" t="str">
        <f>'патриотика0,31'!A339</f>
        <v>футболка-поло белая с логотипом, мужская</v>
      </c>
      <c r="B301" s="84" t="s">
        <v>88</v>
      </c>
      <c r="C301" s="84">
        <v>46</v>
      </c>
      <c r="D301" s="171">
        <f>Лист1!C104*0.28</f>
        <v>1.1200000000000001</v>
      </c>
      <c r="E301" s="452">
        <f>'патриотика0,31'!E339</f>
        <v>1050</v>
      </c>
      <c r="F301" s="445">
        <f t="shared" si="15"/>
        <v>1176</v>
      </c>
      <c r="G301" s="170"/>
      <c r="H301" s="7"/>
      <c r="I301" s="7"/>
      <c r="J301" s="143"/>
      <c r="K301" s="114"/>
      <c r="L301" s="144"/>
    </row>
    <row r="302" spans="1:12" ht="15.75" x14ac:dyDescent="0.25">
      <c r="A302" s="127" t="str">
        <f>'патриотика0,31'!A340</f>
        <v>футболка-поло белая с логотипом, женская</v>
      </c>
      <c r="B302" s="84" t="s">
        <v>88</v>
      </c>
      <c r="C302" s="84">
        <v>47</v>
      </c>
      <c r="D302" s="171">
        <f>Лист1!C105*0.28</f>
        <v>2.5200000000000005</v>
      </c>
      <c r="E302" s="452">
        <f>'патриотика0,31'!E340</f>
        <v>950</v>
      </c>
      <c r="F302" s="445">
        <f t="shared" si="15"/>
        <v>2394.0000000000005</v>
      </c>
      <c r="G302" s="170"/>
      <c r="H302" s="7"/>
      <c r="I302" s="7"/>
      <c r="J302" s="143"/>
      <c r="K302" s="114"/>
      <c r="L302" s="144"/>
    </row>
    <row r="303" spans="1:12" ht="15.75" x14ac:dyDescent="0.25">
      <c r="A303" s="127" t="str">
        <f>'патриотика0,31'!A341</f>
        <v>радиатор медный</v>
      </c>
      <c r="B303" s="84" t="s">
        <v>88</v>
      </c>
      <c r="C303" s="84">
        <v>48</v>
      </c>
      <c r="D303" s="171">
        <f>Лист1!C106*0.28</f>
        <v>0.28000000000000003</v>
      </c>
      <c r="E303" s="452">
        <f>'патриотика0,31'!E341</f>
        <v>15960</v>
      </c>
      <c r="F303" s="445">
        <f t="shared" si="15"/>
        <v>4468.8</v>
      </c>
      <c r="G303" s="170"/>
      <c r="H303" s="7"/>
      <c r="I303" s="7"/>
      <c r="J303" s="143"/>
      <c r="K303" s="114"/>
      <c r="L303" s="144"/>
    </row>
    <row r="304" spans="1:12" ht="15.75" x14ac:dyDescent="0.25">
      <c r="A304" s="127" t="str">
        <f>'патриотика0,31'!A342</f>
        <v>гидротолкатель клапана</v>
      </c>
      <c r="B304" s="84" t="s">
        <v>88</v>
      </c>
      <c r="C304" s="84">
        <v>49</v>
      </c>
      <c r="D304" s="171">
        <f>Лист1!C107*0.28</f>
        <v>0.56000000000000005</v>
      </c>
      <c r="E304" s="452">
        <f>'патриотика0,31'!E342</f>
        <v>2300</v>
      </c>
      <c r="F304" s="445">
        <f t="shared" si="15"/>
        <v>1288.0000000000002</v>
      </c>
      <c r="G304" s="170"/>
      <c r="H304" s="7"/>
      <c r="I304" s="7"/>
      <c r="J304" s="143"/>
      <c r="K304" s="114"/>
      <c r="L304" s="144"/>
    </row>
    <row r="305" spans="1:12" ht="15.75" x14ac:dyDescent="0.25">
      <c r="A305" s="127" t="str">
        <f>'патриотика0,31'!A343</f>
        <v>маслосъемные колпачки (16 шт)</v>
      </c>
      <c r="B305" s="84" t="s">
        <v>88</v>
      </c>
      <c r="C305" s="84">
        <v>50</v>
      </c>
      <c r="D305" s="171">
        <f>Лист1!C108*0.28</f>
        <v>0.28000000000000003</v>
      </c>
      <c r="E305" s="452">
        <f>'патриотика0,31'!E343</f>
        <v>649</v>
      </c>
      <c r="F305" s="445">
        <f t="shared" si="15"/>
        <v>181.72000000000003</v>
      </c>
      <c r="G305" s="170"/>
      <c r="H305" s="7"/>
      <c r="I305" s="7"/>
      <c r="J305" s="143"/>
      <c r="K305" s="114"/>
      <c r="L305" s="144"/>
    </row>
    <row r="306" spans="1:12" ht="15.75" x14ac:dyDescent="0.25">
      <c r="A306" s="127" t="str">
        <f>'патриотика0,31'!A344</f>
        <v>к-т ГРМ (полный)</v>
      </c>
      <c r="B306" s="84" t="s">
        <v>88</v>
      </c>
      <c r="C306" s="84">
        <v>51</v>
      </c>
      <c r="D306" s="171">
        <f>Лист1!C109*0.28</f>
        <v>0.28000000000000003</v>
      </c>
      <c r="E306" s="452">
        <f>'патриотика0,31'!E344</f>
        <v>6242</v>
      </c>
      <c r="F306" s="445">
        <f t="shared" si="15"/>
        <v>1747.7600000000002</v>
      </c>
      <c r="G306" s="170"/>
      <c r="H306" s="7"/>
      <c r="I306" s="7"/>
      <c r="J306" s="143"/>
      <c r="K306" s="114"/>
      <c r="L306" s="144"/>
    </row>
    <row r="307" spans="1:12" ht="12.75" customHeight="1" x14ac:dyDescent="0.25">
      <c r="A307" s="127" t="str">
        <f>'патриотика0,31'!A345</f>
        <v>фланец упорный распредвала</v>
      </c>
      <c r="B307" s="84" t="s">
        <v>88</v>
      </c>
      <c r="C307" s="84">
        <v>52</v>
      </c>
      <c r="D307" s="171">
        <f>Лист1!C110*0.28</f>
        <v>0.56000000000000005</v>
      </c>
      <c r="E307" s="452">
        <f>'патриотика0,31'!E345</f>
        <v>27</v>
      </c>
      <c r="F307" s="445">
        <f t="shared" si="15"/>
        <v>15.120000000000001</v>
      </c>
      <c r="G307" s="170"/>
      <c r="H307" s="7"/>
      <c r="I307" s="7"/>
      <c r="J307" s="143"/>
      <c r="K307" s="114"/>
      <c r="L307" s="144"/>
    </row>
    <row r="308" spans="1:12" ht="15.75" x14ac:dyDescent="0.25">
      <c r="A308" s="127" t="str">
        <f>'патриотика0,31'!A346</f>
        <v>гидронатяжитель цепи</v>
      </c>
      <c r="B308" s="84" t="s">
        <v>88</v>
      </c>
      <c r="C308" s="84">
        <v>53</v>
      </c>
      <c r="D308" s="171">
        <f>Лист1!C111*0.28</f>
        <v>0.56000000000000005</v>
      </c>
      <c r="E308" s="452">
        <f>'патриотика0,31'!E346</f>
        <v>226</v>
      </c>
      <c r="F308" s="445">
        <f t="shared" si="15"/>
        <v>126.56000000000002</v>
      </c>
      <c r="G308" s="170"/>
      <c r="H308" s="7"/>
      <c r="I308" s="7"/>
      <c r="J308" s="143"/>
      <c r="K308" s="114"/>
      <c r="L308" s="144"/>
    </row>
    <row r="309" spans="1:12" ht="15.75" x14ac:dyDescent="0.25">
      <c r="A309" s="127" t="str">
        <f>'патриотика0,31'!A347</f>
        <v>прокладка головки блока</v>
      </c>
      <c r="B309" s="84" t="s">
        <v>88</v>
      </c>
      <c r="C309" s="84">
        <v>54</v>
      </c>
      <c r="D309" s="171">
        <f>Лист1!C112*0.28</f>
        <v>0.28000000000000003</v>
      </c>
      <c r="E309" s="452">
        <f>'патриотика0,31'!E347</f>
        <v>1050</v>
      </c>
      <c r="F309" s="445">
        <f t="shared" si="15"/>
        <v>294</v>
      </c>
      <c r="G309" s="170"/>
      <c r="H309" s="7"/>
      <c r="I309" s="7"/>
      <c r="J309" s="143"/>
      <c r="K309" s="114"/>
      <c r="L309" s="144"/>
    </row>
    <row r="310" spans="1:12" ht="15.75" x14ac:dyDescent="0.25">
      <c r="A310" s="127" t="str">
        <f>'патриотика0,31'!A348</f>
        <v>к-т прокладок на дв.4091</v>
      </c>
      <c r="B310" s="84" t="s">
        <v>88</v>
      </c>
      <c r="C310" s="84">
        <v>55</v>
      </c>
      <c r="D310" s="171">
        <f>Лист1!C113*0.28</f>
        <v>0.28000000000000003</v>
      </c>
      <c r="E310" s="452">
        <f>'патриотика0,31'!E348</f>
        <v>1037</v>
      </c>
      <c r="F310" s="445">
        <f t="shared" si="15"/>
        <v>290.36</v>
      </c>
      <c r="G310" s="170"/>
      <c r="H310" s="7"/>
      <c r="I310" s="7"/>
      <c r="J310" s="143"/>
      <c r="K310" s="114"/>
      <c r="L310" s="144"/>
    </row>
    <row r="311" spans="1:12" ht="15.75" x14ac:dyDescent="0.25">
      <c r="A311" s="127" t="str">
        <f>'патриотика0,31'!A349</f>
        <v>dextron iv</v>
      </c>
      <c r="B311" s="84" t="s">
        <v>88</v>
      </c>
      <c r="C311" s="84">
        <v>56</v>
      </c>
      <c r="D311" s="171">
        <f>Лист1!C114*0.28</f>
        <v>0.28000000000000003</v>
      </c>
      <c r="E311" s="452">
        <f>'патриотика0,31'!E349</f>
        <v>725</v>
      </c>
      <c r="F311" s="445">
        <f t="shared" si="15"/>
        <v>203.00000000000003</v>
      </c>
      <c r="G311" s="170"/>
      <c r="H311" s="7"/>
      <c r="I311" s="7"/>
      <c r="J311" s="143"/>
      <c r="K311" s="114"/>
      <c r="L311" s="144"/>
    </row>
    <row r="312" spans="1:12" ht="15.75" x14ac:dyDescent="0.25">
      <c r="A312" s="127" t="str">
        <f>'патриотика0,31'!A350</f>
        <v>смазка (шрус)</v>
      </c>
      <c r="B312" s="84" t="s">
        <v>88</v>
      </c>
      <c r="C312" s="84">
        <v>57</v>
      </c>
      <c r="D312" s="171">
        <f>Лист1!C115*0.28</f>
        <v>1.4000000000000001</v>
      </c>
      <c r="E312" s="452">
        <f>'патриотика0,31'!E350</f>
        <v>280</v>
      </c>
      <c r="F312" s="445">
        <f t="shared" si="15"/>
        <v>392.00000000000006</v>
      </c>
      <c r="G312" s="170"/>
      <c r="H312" s="7"/>
      <c r="I312" s="7"/>
      <c r="J312" s="143"/>
      <c r="K312" s="114"/>
      <c r="L312" s="144"/>
    </row>
    <row r="313" spans="1:12" ht="15.75" x14ac:dyDescent="0.25">
      <c r="A313" s="127" t="str">
        <f>'патриотика0,31'!A351</f>
        <v>смазка литол-24</v>
      </c>
      <c r="B313" s="84" t="s">
        <v>88</v>
      </c>
      <c r="C313" s="84">
        <v>58</v>
      </c>
      <c r="D313" s="171">
        <f>Лист1!C116*0.28</f>
        <v>1.1200000000000001</v>
      </c>
      <c r="E313" s="452">
        <f>'патриотика0,31'!E351</f>
        <v>145</v>
      </c>
      <c r="F313" s="445">
        <f t="shared" si="15"/>
        <v>162.4</v>
      </c>
      <c r="G313" s="170"/>
      <c r="H313" s="7"/>
      <c r="I313" s="7"/>
      <c r="J313" s="143"/>
      <c r="K313" s="114"/>
      <c r="L313" s="144"/>
    </row>
    <row r="314" spans="1:12" ht="15.75" x14ac:dyDescent="0.25">
      <c r="A314" s="127" t="str">
        <f>'патриотика0,31'!A352</f>
        <v>тормозная жидкость (0,910 кг)</v>
      </c>
      <c r="B314" s="84" t="s">
        <v>88</v>
      </c>
      <c r="C314" s="84">
        <v>59</v>
      </c>
      <c r="D314" s="171">
        <f>Лист1!C117*0.28</f>
        <v>0.56000000000000005</v>
      </c>
      <c r="E314" s="452">
        <f>'патриотика0,31'!E352</f>
        <v>250</v>
      </c>
      <c r="F314" s="445">
        <f t="shared" si="15"/>
        <v>140</v>
      </c>
      <c r="G314" s="170"/>
      <c r="H314" s="7"/>
      <c r="I314" s="7"/>
      <c r="J314" s="143"/>
      <c r="K314" s="114"/>
      <c r="L314" s="144"/>
    </row>
    <row r="315" spans="1:12" ht="15.75" x14ac:dyDescent="0.25">
      <c r="A315" s="127" t="str">
        <f>'патриотика0,31'!A353</f>
        <v>детали для пазла "Многоуровневая карта Северо-Енисейского района"</v>
      </c>
      <c r="B315" s="84" t="s">
        <v>88</v>
      </c>
      <c r="C315" s="84">
        <v>60</v>
      </c>
      <c r="D315" s="171">
        <f>Лист1!C118*0.28</f>
        <v>0.28000000000000003</v>
      </c>
      <c r="E315" s="452">
        <f>'патриотика0,31'!E353</f>
        <v>11000</v>
      </c>
      <c r="F315" s="445">
        <f t="shared" si="15"/>
        <v>3080.0000000000005</v>
      </c>
      <c r="G315" s="170"/>
      <c r="H315" s="7"/>
      <c r="I315" s="7"/>
      <c r="J315" s="143"/>
      <c r="K315" s="114"/>
      <c r="L315" s="144"/>
    </row>
    <row r="316" spans="1:12" ht="15.75" x14ac:dyDescent="0.25">
      <c r="A316" s="127" t="str">
        <f>'патриотика0,31'!A354</f>
        <v>антифриз УАЗ</v>
      </c>
      <c r="B316" s="84" t="s">
        <v>88</v>
      </c>
      <c r="C316" s="84">
        <v>61</v>
      </c>
      <c r="D316" s="171">
        <f>Лист1!C119*0.28</f>
        <v>0.56000000000000005</v>
      </c>
      <c r="E316" s="452">
        <f>'патриотика0,31'!E354</f>
        <v>630</v>
      </c>
      <c r="F316" s="445">
        <f t="shared" si="15"/>
        <v>352.8</v>
      </c>
      <c r="G316" s="170"/>
      <c r="H316" s="7"/>
      <c r="I316" s="7"/>
      <c r="J316" s="143"/>
      <c r="K316" s="114"/>
      <c r="L316" s="144"/>
    </row>
    <row r="317" spans="1:12" ht="15.75" x14ac:dyDescent="0.25">
      <c r="A317" s="127" t="str">
        <f>'патриотика0,31'!A355</f>
        <v>ГСМ УАЗ (Масло двигатель)</v>
      </c>
      <c r="B317" s="84" t="s">
        <v>88</v>
      </c>
      <c r="C317" s="84">
        <v>62</v>
      </c>
      <c r="D317" s="171">
        <f>Лист1!C120*0.28</f>
        <v>2.2400000000000002</v>
      </c>
      <c r="E317" s="452">
        <f>'патриотика0,31'!E355</f>
        <v>2963.25</v>
      </c>
      <c r="F317" s="445">
        <f t="shared" si="15"/>
        <v>6637.68</v>
      </c>
      <c r="G317" s="170"/>
      <c r="H317" s="7"/>
      <c r="I317" s="7"/>
      <c r="J317" s="143"/>
      <c r="K317" s="114"/>
      <c r="L317" s="144"/>
    </row>
    <row r="318" spans="1:12" ht="15.75" x14ac:dyDescent="0.25">
      <c r="A318" s="127" t="str">
        <f>'патриотика0,31'!A356</f>
        <v>ГСМ Бензин</v>
      </c>
      <c r="B318" s="84" t="s">
        <v>88</v>
      </c>
      <c r="C318" s="84">
        <v>63</v>
      </c>
      <c r="D318" s="171">
        <f>Лист1!C121*0.28</f>
        <v>840.00000000000011</v>
      </c>
      <c r="E318" s="452">
        <f>'патриотика0,31'!E356</f>
        <v>50</v>
      </c>
      <c r="F318" s="445">
        <f t="shared" si="15"/>
        <v>42000.000000000007</v>
      </c>
      <c r="G318" s="170"/>
      <c r="H318" s="7"/>
      <c r="I318" s="7"/>
      <c r="J318" s="143"/>
      <c r="K318" s="114"/>
      <c r="L318" s="144"/>
    </row>
    <row r="319" spans="1:12" ht="15.75" hidden="1" x14ac:dyDescent="0.25">
      <c r="A319" s="127">
        <f>'патриотика0,31'!A357</f>
        <v>0</v>
      </c>
      <c r="B319" s="84" t="s">
        <v>88</v>
      </c>
      <c r="C319" s="84">
        <v>64</v>
      </c>
      <c r="D319" s="171"/>
      <c r="E319" s="452">
        <f>'патриотика0,31'!E357</f>
        <v>0</v>
      </c>
      <c r="F319" s="445"/>
      <c r="G319" s="170"/>
      <c r="H319" s="7"/>
      <c r="I319" s="7"/>
      <c r="J319" s="143"/>
      <c r="K319" s="114"/>
      <c r="L319" s="144"/>
    </row>
    <row r="320" spans="1:12" ht="15.75" hidden="1" x14ac:dyDescent="0.25">
      <c r="A320" s="127">
        <f>'патриотика0,31'!A358</f>
        <v>0</v>
      </c>
      <c r="B320" s="84" t="s">
        <v>88</v>
      </c>
      <c r="C320" s="84">
        <v>65</v>
      </c>
      <c r="D320" s="171"/>
      <c r="E320" s="452">
        <f>'патриотика0,31'!E358</f>
        <v>0</v>
      </c>
      <c r="F320" s="445"/>
      <c r="G320" s="170"/>
      <c r="H320" s="7"/>
      <c r="I320" s="7"/>
      <c r="J320" s="143"/>
      <c r="K320" s="114"/>
      <c r="L320" s="144"/>
    </row>
    <row r="321" spans="1:12" ht="15.75" hidden="1" x14ac:dyDescent="0.25">
      <c r="A321" s="127">
        <f>'патриотика0,31'!A359</f>
        <v>0</v>
      </c>
      <c r="B321" s="84" t="s">
        <v>88</v>
      </c>
      <c r="C321" s="84">
        <v>66</v>
      </c>
      <c r="D321" s="171"/>
      <c r="E321" s="452">
        <f>'патриотика0,31'!E359</f>
        <v>0</v>
      </c>
      <c r="F321" s="445"/>
      <c r="G321" s="170"/>
      <c r="H321" s="7"/>
      <c r="I321" s="7"/>
      <c r="J321" s="143"/>
      <c r="K321" s="114"/>
      <c r="L321" s="144"/>
    </row>
    <row r="322" spans="1:12" ht="15.75" hidden="1" x14ac:dyDescent="0.25">
      <c r="A322" s="127">
        <f>'патриотика0,31'!A360</f>
        <v>0</v>
      </c>
      <c r="B322" s="84" t="s">
        <v>88</v>
      </c>
      <c r="C322" s="84">
        <v>67</v>
      </c>
      <c r="D322" s="171"/>
      <c r="E322" s="452">
        <f>'патриотика0,31'!E360</f>
        <v>0</v>
      </c>
      <c r="F322" s="445"/>
      <c r="G322" s="170"/>
      <c r="H322" s="7"/>
      <c r="I322" s="7"/>
      <c r="J322" s="143"/>
      <c r="K322" s="114"/>
      <c r="L322" s="144"/>
    </row>
    <row r="323" spans="1:12" ht="15.75" hidden="1" x14ac:dyDescent="0.25">
      <c r="A323" s="127">
        <f>'патриотика0,31'!A361</f>
        <v>0</v>
      </c>
      <c r="B323" s="84" t="s">
        <v>88</v>
      </c>
      <c r="C323" s="84">
        <v>68</v>
      </c>
      <c r="D323" s="171"/>
      <c r="E323" s="452">
        <f>'патриотика0,31'!E361</f>
        <v>0</v>
      </c>
      <c r="F323" s="445"/>
      <c r="G323" s="170"/>
      <c r="H323" s="7"/>
      <c r="I323" s="7"/>
      <c r="J323" s="143"/>
      <c r="K323" s="114"/>
      <c r="L323" s="144"/>
    </row>
    <row r="324" spans="1:12" ht="15.75" hidden="1" x14ac:dyDescent="0.25">
      <c r="A324" s="127">
        <f>'патриотика0,31'!A362</f>
        <v>0</v>
      </c>
      <c r="B324" s="84" t="s">
        <v>88</v>
      </c>
      <c r="C324" s="84">
        <v>69</v>
      </c>
      <c r="D324" s="171"/>
      <c r="E324" s="452">
        <f>'патриотика0,31'!E362</f>
        <v>0</v>
      </c>
      <c r="F324" s="445"/>
      <c r="G324" s="170"/>
      <c r="H324" s="7"/>
      <c r="I324" s="7"/>
      <c r="J324" s="143"/>
      <c r="K324" s="114"/>
      <c r="L324" s="144"/>
    </row>
    <row r="325" spans="1:12" ht="15.75" hidden="1" x14ac:dyDescent="0.25">
      <c r="A325" s="127">
        <f>'патриотика0,31'!A363</f>
        <v>0</v>
      </c>
      <c r="B325" s="84" t="s">
        <v>88</v>
      </c>
      <c r="C325" s="84">
        <v>70</v>
      </c>
      <c r="D325" s="171"/>
      <c r="E325" s="452">
        <f>'патриотика0,31'!E363</f>
        <v>0</v>
      </c>
      <c r="F325" s="445"/>
      <c r="G325" s="170"/>
      <c r="H325" s="7"/>
      <c r="I325" s="7"/>
      <c r="J325" s="143"/>
      <c r="K325" s="114"/>
      <c r="L325" s="144"/>
    </row>
    <row r="326" spans="1:12" ht="15.75" hidden="1" x14ac:dyDescent="0.25">
      <c r="A326" s="127">
        <f>'патриотика0,31'!A364</f>
        <v>0</v>
      </c>
      <c r="B326" s="84" t="s">
        <v>88</v>
      </c>
      <c r="C326" s="84">
        <v>71</v>
      </c>
      <c r="D326" s="171"/>
      <c r="E326" s="452">
        <f>'патриотика0,31'!E364</f>
        <v>0</v>
      </c>
      <c r="F326" s="445"/>
      <c r="G326" s="170"/>
      <c r="H326" s="7"/>
      <c r="I326" s="7"/>
      <c r="J326" s="143"/>
      <c r="K326" s="114"/>
      <c r="L326" s="144"/>
    </row>
    <row r="327" spans="1:12" ht="15.75" hidden="1" x14ac:dyDescent="0.25">
      <c r="A327" s="127">
        <f>'патриотика0,31'!A365</f>
        <v>0</v>
      </c>
      <c r="B327" s="84" t="s">
        <v>88</v>
      </c>
      <c r="C327" s="84">
        <v>72</v>
      </c>
      <c r="D327" s="171"/>
      <c r="E327" s="452">
        <f>'патриотика0,31'!E365</f>
        <v>0</v>
      </c>
      <c r="F327" s="445"/>
      <c r="G327" s="170"/>
      <c r="H327" s="7"/>
      <c r="I327" s="7"/>
      <c r="J327" s="143"/>
      <c r="K327" s="114"/>
      <c r="L327" s="144"/>
    </row>
    <row r="328" spans="1:12" ht="15.75" hidden="1" x14ac:dyDescent="0.25">
      <c r="A328" s="127">
        <f>'патриотика0,31'!A366</f>
        <v>0</v>
      </c>
      <c r="B328" s="84" t="s">
        <v>88</v>
      </c>
      <c r="C328" s="84">
        <v>73</v>
      </c>
      <c r="D328" s="171"/>
      <c r="E328" s="452">
        <f>'патриотика0,31'!E366</f>
        <v>0</v>
      </c>
      <c r="F328" s="445"/>
      <c r="G328" s="170"/>
      <c r="H328" s="7"/>
      <c r="I328" s="7"/>
      <c r="J328" s="143"/>
      <c r="K328" s="114"/>
      <c r="L328" s="144"/>
    </row>
    <row r="329" spans="1:12" ht="15.75" hidden="1" x14ac:dyDescent="0.25">
      <c r="A329" s="127">
        <f>'патриотика0,31'!A367</f>
        <v>0</v>
      </c>
      <c r="B329" s="84" t="s">
        <v>88</v>
      </c>
      <c r="C329" s="84">
        <v>74</v>
      </c>
      <c r="D329" s="171"/>
      <c r="E329" s="452">
        <f>'патриотика0,31'!E367</f>
        <v>0</v>
      </c>
      <c r="F329" s="445"/>
      <c r="G329" s="170"/>
      <c r="H329" s="7"/>
      <c r="I329" s="7"/>
      <c r="J329" s="143"/>
      <c r="K329" s="114"/>
      <c r="L329" s="144"/>
    </row>
    <row r="330" spans="1:12" ht="15.75" hidden="1" x14ac:dyDescent="0.25">
      <c r="A330" s="127">
        <f>'патриотика0,31'!A368</f>
        <v>0</v>
      </c>
      <c r="B330" s="84" t="s">
        <v>88</v>
      </c>
      <c r="C330" s="84">
        <v>75</v>
      </c>
      <c r="D330" s="171"/>
      <c r="E330" s="452">
        <f>'патриотика0,31'!E368</f>
        <v>0</v>
      </c>
      <c r="F330" s="445"/>
      <c r="G330" s="170"/>
      <c r="H330" s="7"/>
      <c r="I330" s="7"/>
      <c r="J330" s="143"/>
      <c r="K330" s="114"/>
      <c r="L330" s="144"/>
    </row>
    <row r="331" spans="1:12" ht="15.75" hidden="1" x14ac:dyDescent="0.25">
      <c r="A331" s="127">
        <f>'патриотика0,31'!A369</f>
        <v>0</v>
      </c>
      <c r="B331" s="84" t="s">
        <v>88</v>
      </c>
      <c r="C331" s="84">
        <v>76</v>
      </c>
      <c r="D331" s="171"/>
      <c r="E331" s="452">
        <f>'патриотика0,31'!E369</f>
        <v>0</v>
      </c>
      <c r="F331" s="445"/>
      <c r="G331" s="170"/>
      <c r="H331" s="7"/>
      <c r="I331" s="7"/>
      <c r="J331" s="143"/>
      <c r="K331" s="114"/>
      <c r="L331" s="144"/>
    </row>
    <row r="332" spans="1:12" ht="15.75" hidden="1" x14ac:dyDescent="0.25">
      <c r="A332" s="127">
        <f>'патриотика0,31'!A370</f>
        <v>0</v>
      </c>
      <c r="B332" s="84" t="s">
        <v>88</v>
      </c>
      <c r="C332" s="84">
        <v>77</v>
      </c>
      <c r="D332" s="171"/>
      <c r="E332" s="452">
        <f>'патриотика0,31'!E370</f>
        <v>0</v>
      </c>
      <c r="F332" s="445"/>
      <c r="G332" s="170"/>
      <c r="H332" s="7"/>
      <c r="I332" s="7"/>
      <c r="J332" s="143"/>
      <c r="K332" s="114"/>
      <c r="L332" s="144"/>
    </row>
    <row r="333" spans="1:12" ht="15.75" hidden="1" x14ac:dyDescent="0.25">
      <c r="A333" s="127">
        <f>'патриотика0,31'!A371</f>
        <v>0</v>
      </c>
      <c r="B333" s="84" t="s">
        <v>88</v>
      </c>
      <c r="C333" s="84">
        <v>78</v>
      </c>
      <c r="D333" s="171"/>
      <c r="E333" s="452">
        <f>'патриотика0,31'!E371</f>
        <v>0</v>
      </c>
      <c r="F333" s="445"/>
      <c r="G333" s="170"/>
      <c r="H333" s="7"/>
      <c r="I333" s="7"/>
      <c r="J333" s="143"/>
      <c r="K333" s="114"/>
      <c r="L333" s="144"/>
    </row>
    <row r="334" spans="1:12" ht="15.75" hidden="1" x14ac:dyDescent="0.25">
      <c r="A334" s="127">
        <f>'патриотика0,31'!A372</f>
        <v>0</v>
      </c>
      <c r="B334" s="84" t="s">
        <v>88</v>
      </c>
      <c r="C334" s="84">
        <v>79</v>
      </c>
      <c r="D334" s="171"/>
      <c r="E334" s="452">
        <f>'патриотика0,31'!E372</f>
        <v>0</v>
      </c>
      <c r="F334" s="445"/>
      <c r="G334" s="170"/>
      <c r="H334" s="7"/>
      <c r="I334" s="7"/>
      <c r="J334" s="143"/>
      <c r="K334" s="114"/>
      <c r="L334" s="144"/>
    </row>
    <row r="335" spans="1:12" ht="15.75" hidden="1" x14ac:dyDescent="0.25">
      <c r="A335" s="127">
        <f>'патриотика0,31'!A373</f>
        <v>0</v>
      </c>
      <c r="B335" s="84" t="s">
        <v>88</v>
      </c>
      <c r="C335" s="84">
        <v>80</v>
      </c>
      <c r="D335" s="171"/>
      <c r="E335" s="452">
        <f>'патриотика0,31'!E373</f>
        <v>0</v>
      </c>
      <c r="F335" s="445"/>
      <c r="G335" s="170"/>
      <c r="H335" s="7"/>
      <c r="I335" s="7"/>
      <c r="J335" s="143"/>
      <c r="K335" s="114"/>
      <c r="L335" s="144"/>
    </row>
    <row r="336" spans="1:12" ht="15.75" hidden="1" x14ac:dyDescent="0.25">
      <c r="A336" s="127">
        <f>'патриотика0,31'!A374</f>
        <v>0</v>
      </c>
      <c r="B336" s="84" t="s">
        <v>88</v>
      </c>
      <c r="C336" s="84">
        <v>81</v>
      </c>
      <c r="D336" s="171"/>
      <c r="E336" s="452">
        <f>'патриотика0,31'!E374</f>
        <v>0</v>
      </c>
      <c r="F336" s="445"/>
      <c r="G336" s="170"/>
      <c r="H336" s="7"/>
      <c r="I336" s="7"/>
      <c r="J336" s="143"/>
      <c r="K336" s="114"/>
      <c r="L336" s="144"/>
    </row>
    <row r="337" spans="1:12" ht="15.75" hidden="1" x14ac:dyDescent="0.25">
      <c r="A337" s="127">
        <f>'патриотика0,31'!A375</f>
        <v>0</v>
      </c>
      <c r="B337" s="84" t="s">
        <v>88</v>
      </c>
      <c r="C337" s="84">
        <v>82</v>
      </c>
      <c r="D337" s="171"/>
      <c r="E337" s="452">
        <f>'патриотика0,31'!E375</f>
        <v>0</v>
      </c>
      <c r="F337" s="445"/>
      <c r="G337" s="170"/>
      <c r="H337" s="7"/>
      <c r="I337" s="7"/>
      <c r="J337" s="143"/>
      <c r="K337" s="114"/>
      <c r="L337" s="144"/>
    </row>
    <row r="338" spans="1:12" ht="15.75" hidden="1" x14ac:dyDescent="0.25">
      <c r="A338" s="127">
        <f>'патриотика0,31'!A376</f>
        <v>0</v>
      </c>
      <c r="B338" s="84" t="s">
        <v>88</v>
      </c>
      <c r="C338" s="84">
        <v>83</v>
      </c>
      <c r="D338" s="171"/>
      <c r="E338" s="452">
        <f>'патриотика0,31'!E376</f>
        <v>0</v>
      </c>
      <c r="F338" s="445"/>
      <c r="G338" s="170"/>
      <c r="H338" s="7"/>
      <c r="I338" s="7"/>
      <c r="J338" s="143"/>
      <c r="K338" s="114"/>
      <c r="L338" s="144"/>
    </row>
    <row r="339" spans="1:12" ht="15.75" hidden="1" x14ac:dyDescent="0.25">
      <c r="A339" s="127">
        <f>'патриотика0,31'!A377</f>
        <v>0</v>
      </c>
      <c r="B339" s="84" t="s">
        <v>88</v>
      </c>
      <c r="C339" s="84">
        <v>84</v>
      </c>
      <c r="D339" s="171"/>
      <c r="E339" s="452">
        <f>'патриотика0,31'!E377</f>
        <v>0</v>
      </c>
      <c r="F339" s="445"/>
      <c r="G339" s="170"/>
      <c r="H339" s="7"/>
      <c r="I339" s="7"/>
      <c r="J339" s="143"/>
      <c r="K339" s="114"/>
      <c r="L339" s="144"/>
    </row>
    <row r="340" spans="1:12" ht="15.75" hidden="1" x14ac:dyDescent="0.25">
      <c r="A340" s="127">
        <f>'патриотика0,31'!A378</f>
        <v>0</v>
      </c>
      <c r="B340" s="84" t="s">
        <v>88</v>
      </c>
      <c r="C340" s="84">
        <v>85</v>
      </c>
      <c r="D340" s="171"/>
      <c r="E340" s="452">
        <f>'патриотика0,31'!E378</f>
        <v>0</v>
      </c>
      <c r="F340" s="445"/>
      <c r="G340" s="170"/>
      <c r="H340" s="7"/>
      <c r="I340" s="7"/>
      <c r="J340" s="143"/>
      <c r="K340" s="114"/>
      <c r="L340" s="144"/>
    </row>
    <row r="341" spans="1:12" ht="15.75" hidden="1" x14ac:dyDescent="0.25">
      <c r="A341" s="127">
        <f>'патриотика0,31'!A379</f>
        <v>0</v>
      </c>
      <c r="B341" s="84" t="s">
        <v>88</v>
      </c>
      <c r="C341" s="84">
        <v>86</v>
      </c>
      <c r="D341" s="171"/>
      <c r="E341" s="452">
        <f>'патриотика0,31'!E379</f>
        <v>0</v>
      </c>
      <c r="F341" s="445"/>
      <c r="G341" s="170"/>
      <c r="H341" s="7"/>
      <c r="I341" s="7"/>
      <c r="J341" s="143"/>
      <c r="K341" s="114"/>
      <c r="L341" s="144"/>
    </row>
    <row r="342" spans="1:12" ht="15.75" hidden="1" x14ac:dyDescent="0.25">
      <c r="A342" s="127">
        <f>'патриотика0,31'!A380</f>
        <v>0</v>
      </c>
      <c r="B342" s="84" t="s">
        <v>88</v>
      </c>
      <c r="C342" s="84">
        <v>87</v>
      </c>
      <c r="D342" s="171"/>
      <c r="E342" s="452">
        <f>'патриотика0,31'!E380</f>
        <v>0</v>
      </c>
      <c r="F342" s="445"/>
      <c r="G342" s="170"/>
      <c r="H342" s="7"/>
      <c r="I342" s="7"/>
      <c r="J342" s="143"/>
      <c r="K342" s="114"/>
      <c r="L342" s="144"/>
    </row>
    <row r="343" spans="1:12" ht="15.75" hidden="1" x14ac:dyDescent="0.25">
      <c r="A343" s="127">
        <f>'патриотика0,31'!A381</f>
        <v>0</v>
      </c>
      <c r="B343" s="84" t="s">
        <v>88</v>
      </c>
      <c r="C343" s="84">
        <v>88</v>
      </c>
      <c r="D343" s="171"/>
      <c r="E343" s="452">
        <f>'патриотика0,31'!E381</f>
        <v>0</v>
      </c>
      <c r="F343" s="445"/>
      <c r="G343" s="170"/>
      <c r="H343" s="7"/>
      <c r="I343" s="7"/>
      <c r="J343" s="143"/>
      <c r="K343" s="116"/>
      <c r="L343" s="144"/>
    </row>
    <row r="344" spans="1:12" ht="15.75" hidden="1" x14ac:dyDescent="0.25">
      <c r="A344" s="127">
        <f>'патриотика0,31'!A382</f>
        <v>0</v>
      </c>
      <c r="B344" s="84" t="s">
        <v>88</v>
      </c>
      <c r="C344" s="84">
        <v>89</v>
      </c>
      <c r="D344" s="171"/>
      <c r="E344" s="452">
        <f>'патриотика0,31'!E382</f>
        <v>0</v>
      </c>
      <c r="F344" s="445"/>
      <c r="G344" s="170"/>
      <c r="H344" s="7"/>
      <c r="I344" s="7"/>
      <c r="J344" s="143"/>
      <c r="K344" s="116"/>
      <c r="L344" s="144"/>
    </row>
    <row r="345" spans="1:12" ht="15.75" hidden="1" x14ac:dyDescent="0.25">
      <c r="A345" s="127">
        <f>'патриотика0,31'!A383</f>
        <v>0</v>
      </c>
      <c r="B345" s="84" t="s">
        <v>88</v>
      </c>
      <c r="C345" s="84">
        <v>90</v>
      </c>
      <c r="D345" s="171"/>
      <c r="E345" s="452">
        <f>'патриотика0,31'!E383</f>
        <v>0</v>
      </c>
      <c r="F345" s="445"/>
      <c r="G345" s="170"/>
      <c r="H345" s="7"/>
      <c r="I345" s="7"/>
      <c r="J345" s="143"/>
      <c r="K345" s="116"/>
      <c r="L345" s="144"/>
    </row>
    <row r="346" spans="1:12" ht="15.75" hidden="1" x14ac:dyDescent="0.25">
      <c r="A346" s="127">
        <f>'патриотика0,31'!A384</f>
        <v>0</v>
      </c>
      <c r="B346" s="84" t="s">
        <v>88</v>
      </c>
      <c r="C346" s="84">
        <v>91</v>
      </c>
      <c r="D346" s="171"/>
      <c r="E346" s="452">
        <f>'патриотика0,31'!E384</f>
        <v>0</v>
      </c>
      <c r="F346" s="445"/>
      <c r="G346" s="170"/>
      <c r="H346" s="7"/>
      <c r="I346" s="7"/>
      <c r="J346" s="143"/>
      <c r="K346" s="116"/>
      <c r="L346" s="144"/>
    </row>
    <row r="347" spans="1:12" ht="15.75" hidden="1" x14ac:dyDescent="0.25">
      <c r="A347" s="127">
        <f>'патриотика0,31'!A385</f>
        <v>0</v>
      </c>
      <c r="B347" s="84" t="s">
        <v>88</v>
      </c>
      <c r="C347" s="84">
        <v>92</v>
      </c>
      <c r="D347" s="171"/>
      <c r="E347" s="452">
        <f>'патриотика0,31'!E385</f>
        <v>0</v>
      </c>
      <c r="F347" s="445"/>
      <c r="G347" s="170"/>
      <c r="H347" s="7"/>
      <c r="I347" s="7"/>
      <c r="J347" s="143"/>
      <c r="K347" s="116"/>
      <c r="L347" s="144"/>
    </row>
    <row r="348" spans="1:12" ht="15.75" hidden="1" x14ac:dyDescent="0.25">
      <c r="A348" s="127">
        <f>'патриотика0,31'!A386</f>
        <v>0</v>
      </c>
      <c r="B348" s="84" t="s">
        <v>88</v>
      </c>
      <c r="C348" s="84">
        <v>93</v>
      </c>
      <c r="D348" s="171"/>
      <c r="E348" s="452">
        <f>'патриотика0,31'!E386</f>
        <v>0</v>
      </c>
      <c r="F348" s="445"/>
      <c r="G348" s="170"/>
      <c r="H348" s="7"/>
      <c r="I348" s="7"/>
      <c r="J348" s="143"/>
      <c r="K348" s="116"/>
      <c r="L348" s="144"/>
    </row>
    <row r="349" spans="1:12" ht="15.75" hidden="1" x14ac:dyDescent="0.25">
      <c r="A349" s="127">
        <f>'патриотика0,31'!A387</f>
        <v>0</v>
      </c>
      <c r="B349" s="84" t="s">
        <v>88</v>
      </c>
      <c r="C349" s="84">
        <v>94</v>
      </c>
      <c r="D349" s="171"/>
      <c r="E349" s="452">
        <f>'патриотика0,31'!E387</f>
        <v>0</v>
      </c>
      <c r="F349" s="445"/>
      <c r="G349" s="170"/>
      <c r="H349" s="7"/>
      <c r="I349" s="7"/>
      <c r="J349" s="143"/>
      <c r="K349" s="116"/>
      <c r="L349" s="144"/>
    </row>
    <row r="350" spans="1:12" ht="15.75" hidden="1" x14ac:dyDescent="0.25">
      <c r="A350" s="127">
        <f>'патриотика0,31'!A388</f>
        <v>0</v>
      </c>
      <c r="B350" s="84" t="s">
        <v>88</v>
      </c>
      <c r="C350" s="84">
        <v>95</v>
      </c>
      <c r="D350" s="171"/>
      <c r="E350" s="452">
        <f>'патриотика0,31'!E388</f>
        <v>0</v>
      </c>
      <c r="F350" s="445"/>
      <c r="G350" s="170"/>
      <c r="H350" s="7"/>
      <c r="I350" s="7"/>
      <c r="J350" s="143"/>
      <c r="K350" s="116"/>
      <c r="L350" s="144"/>
    </row>
    <row r="351" spans="1:12" ht="15.75" hidden="1" x14ac:dyDescent="0.25">
      <c r="A351" s="127">
        <f>'патриотика0,31'!A389</f>
        <v>0</v>
      </c>
      <c r="B351" s="84" t="s">
        <v>88</v>
      </c>
      <c r="C351" s="84">
        <v>96</v>
      </c>
      <c r="D351" s="171"/>
      <c r="E351" s="452">
        <f>'патриотика0,31'!E389</f>
        <v>0</v>
      </c>
      <c r="F351" s="445"/>
      <c r="G351" s="170"/>
      <c r="H351" s="7"/>
      <c r="I351" s="7"/>
      <c r="J351" s="143"/>
      <c r="K351" s="116"/>
      <c r="L351" s="144"/>
    </row>
    <row r="352" spans="1:12" ht="15.75" hidden="1" x14ac:dyDescent="0.25">
      <c r="A352" s="127">
        <f>'патриотика0,31'!A390</f>
        <v>0</v>
      </c>
      <c r="B352" s="84" t="s">
        <v>88</v>
      </c>
      <c r="C352" s="84">
        <v>97</v>
      </c>
      <c r="D352" s="171"/>
      <c r="E352" s="452">
        <f>'патриотика0,31'!E390</f>
        <v>0</v>
      </c>
      <c r="F352" s="445"/>
      <c r="G352" s="170"/>
      <c r="H352" s="7"/>
      <c r="I352" s="7"/>
      <c r="J352" s="143"/>
      <c r="K352" s="116"/>
      <c r="L352" s="144"/>
    </row>
    <row r="353" spans="1:12" ht="15.75" hidden="1" x14ac:dyDescent="0.25">
      <c r="A353" s="127">
        <f>'патриотика0,31'!A391</f>
        <v>0</v>
      </c>
      <c r="B353" s="84" t="s">
        <v>88</v>
      </c>
      <c r="C353" s="84">
        <v>98</v>
      </c>
      <c r="D353" s="171"/>
      <c r="E353" s="452">
        <f>'патриотика0,31'!E391</f>
        <v>0</v>
      </c>
      <c r="F353" s="445"/>
      <c r="G353" s="170"/>
      <c r="H353" s="7"/>
      <c r="I353" s="7"/>
      <c r="J353" s="143"/>
      <c r="K353" s="116"/>
      <c r="L353" s="144"/>
    </row>
    <row r="354" spans="1:12" ht="15.75" hidden="1" x14ac:dyDescent="0.25">
      <c r="A354" s="127">
        <f>'патриотика0,31'!A392</f>
        <v>0</v>
      </c>
      <c r="B354" s="84" t="s">
        <v>88</v>
      </c>
      <c r="C354" s="84">
        <v>99</v>
      </c>
      <c r="D354" s="171"/>
      <c r="E354" s="452">
        <f>'патриотика0,31'!E392</f>
        <v>0</v>
      </c>
      <c r="F354" s="445"/>
      <c r="G354" s="170"/>
      <c r="H354" s="7"/>
      <c r="I354" s="7"/>
      <c r="J354" s="143"/>
      <c r="K354" s="116"/>
      <c r="L354" s="144"/>
    </row>
    <row r="355" spans="1:12" ht="15.75" hidden="1" x14ac:dyDescent="0.25">
      <c r="A355" s="127">
        <f>'патриотика0,31'!A393</f>
        <v>0</v>
      </c>
      <c r="B355" s="84" t="s">
        <v>88</v>
      </c>
      <c r="C355" s="84">
        <v>100</v>
      </c>
      <c r="D355" s="171"/>
      <c r="E355" s="452">
        <f>'патриотика0,31'!E393</f>
        <v>0</v>
      </c>
      <c r="F355" s="445"/>
      <c r="G355" s="170"/>
      <c r="H355" s="7"/>
      <c r="I355" s="7"/>
      <c r="J355" s="143"/>
      <c r="K355" s="116"/>
      <c r="L355" s="144"/>
    </row>
    <row r="356" spans="1:12" ht="15.75" hidden="1" x14ac:dyDescent="0.25">
      <c r="A356" s="127">
        <f>'патриотика0,31'!A394</f>
        <v>0</v>
      </c>
      <c r="B356" s="84" t="s">
        <v>88</v>
      </c>
      <c r="C356" s="84">
        <v>101</v>
      </c>
      <c r="D356" s="171"/>
      <c r="E356" s="452">
        <f>'патриотика0,31'!E394</f>
        <v>0</v>
      </c>
      <c r="F356" s="445"/>
      <c r="G356" s="170"/>
      <c r="H356" s="7"/>
      <c r="I356" s="7"/>
      <c r="J356" s="143"/>
      <c r="K356" s="116"/>
      <c r="L356" s="144"/>
    </row>
    <row r="357" spans="1:12" ht="15.75" hidden="1" x14ac:dyDescent="0.25">
      <c r="A357" s="127">
        <f>'патриотика0,31'!A395</f>
        <v>0</v>
      </c>
      <c r="B357" s="84" t="s">
        <v>88</v>
      </c>
      <c r="C357" s="84">
        <v>102</v>
      </c>
      <c r="D357" s="171"/>
      <c r="E357" s="452">
        <f>'патриотика0,31'!E395</f>
        <v>0</v>
      </c>
      <c r="F357" s="445"/>
      <c r="G357" s="170"/>
      <c r="H357" s="7"/>
      <c r="I357" s="7"/>
      <c r="J357" s="143"/>
      <c r="K357" s="116"/>
      <c r="L357" s="144"/>
    </row>
    <row r="358" spans="1:12" ht="15.75" hidden="1" x14ac:dyDescent="0.25">
      <c r="A358" s="127">
        <f>'патриотика0,31'!A396</f>
        <v>0</v>
      </c>
      <c r="B358" s="84" t="s">
        <v>88</v>
      </c>
      <c r="C358" s="84">
        <v>103</v>
      </c>
      <c r="D358" s="171"/>
      <c r="E358" s="452">
        <f>'патриотика0,31'!E396</f>
        <v>0</v>
      </c>
      <c r="F358" s="445"/>
      <c r="G358" s="170"/>
      <c r="H358" s="7"/>
      <c r="I358" s="7"/>
      <c r="J358" s="143"/>
      <c r="K358" s="116"/>
      <c r="L358" s="144"/>
    </row>
    <row r="359" spans="1:12" ht="15.75" hidden="1" x14ac:dyDescent="0.25">
      <c r="A359" s="127">
        <f>'патриотика0,31'!A397</f>
        <v>0</v>
      </c>
      <c r="B359" s="84" t="s">
        <v>88</v>
      </c>
      <c r="C359" s="84">
        <v>104</v>
      </c>
      <c r="D359" s="171"/>
      <c r="E359" s="452">
        <f>'патриотика0,31'!E397</f>
        <v>0</v>
      </c>
      <c r="F359" s="445"/>
      <c r="G359" s="170"/>
      <c r="H359" s="7"/>
      <c r="I359" s="7"/>
      <c r="J359" s="143"/>
      <c r="K359" s="116"/>
      <c r="L359" s="144"/>
    </row>
    <row r="360" spans="1:12" ht="15.75" hidden="1" x14ac:dyDescent="0.25">
      <c r="A360" s="127">
        <f>'патриотика0,31'!A398</f>
        <v>0</v>
      </c>
      <c r="B360" s="84" t="s">
        <v>88</v>
      </c>
      <c r="C360" s="84">
        <v>105</v>
      </c>
      <c r="D360" s="171"/>
      <c r="E360" s="452">
        <f>'патриотика0,31'!E398</f>
        <v>0</v>
      </c>
      <c r="F360" s="445"/>
      <c r="G360" s="170"/>
      <c r="H360" s="7"/>
      <c r="I360" s="7"/>
      <c r="J360" s="143"/>
      <c r="K360" s="116"/>
      <c r="L360" s="144"/>
    </row>
    <row r="361" spans="1:12" ht="15.75" hidden="1" x14ac:dyDescent="0.25">
      <c r="A361" s="127">
        <f>'патриотика0,31'!A399</f>
        <v>0</v>
      </c>
      <c r="B361" s="84" t="s">
        <v>88</v>
      </c>
      <c r="C361" s="84">
        <v>106</v>
      </c>
      <c r="D361" s="171"/>
      <c r="E361" s="452">
        <f>'патриотика0,31'!E399</f>
        <v>0</v>
      </c>
      <c r="F361" s="445"/>
      <c r="G361" s="170"/>
      <c r="H361" s="7"/>
      <c r="I361" s="7"/>
      <c r="J361" s="143"/>
      <c r="K361" s="116"/>
      <c r="L361" s="144"/>
    </row>
    <row r="362" spans="1:12" ht="15.75" hidden="1" x14ac:dyDescent="0.25">
      <c r="A362" s="127">
        <f>'патриотика0,31'!A400</f>
        <v>0</v>
      </c>
      <c r="B362" s="84" t="s">
        <v>88</v>
      </c>
      <c r="C362" s="84">
        <v>107</v>
      </c>
      <c r="D362" s="171"/>
      <c r="E362" s="452">
        <f>'патриотика0,31'!E400</f>
        <v>0</v>
      </c>
      <c r="F362" s="445"/>
      <c r="G362" s="170"/>
      <c r="H362" s="7"/>
      <c r="I362" s="7"/>
      <c r="J362" s="143"/>
      <c r="K362" s="116"/>
      <c r="L362" s="144"/>
    </row>
    <row r="363" spans="1:12" ht="15.75" hidden="1" x14ac:dyDescent="0.25">
      <c r="A363" s="127">
        <f>'патриотика0,31'!A401</f>
        <v>0</v>
      </c>
      <c r="B363" s="84" t="s">
        <v>88</v>
      </c>
      <c r="C363" s="84">
        <v>108</v>
      </c>
      <c r="D363" s="171"/>
      <c r="E363" s="452">
        <f>'патриотика0,31'!E401</f>
        <v>0</v>
      </c>
      <c r="F363" s="445"/>
      <c r="G363" s="170"/>
      <c r="H363" s="7"/>
      <c r="I363" s="7"/>
      <c r="J363" s="143"/>
      <c r="K363" s="116"/>
      <c r="L363" s="144"/>
    </row>
    <row r="364" spans="1:12" ht="15.75" hidden="1" x14ac:dyDescent="0.25">
      <c r="A364" s="127">
        <f>'патриотика0,31'!A402</f>
        <v>0</v>
      </c>
      <c r="B364" s="84" t="s">
        <v>88</v>
      </c>
      <c r="C364" s="84">
        <v>109</v>
      </c>
      <c r="D364" s="171"/>
      <c r="E364" s="452">
        <f>'патриотика0,31'!E402</f>
        <v>0</v>
      </c>
      <c r="F364" s="445"/>
      <c r="G364" s="170"/>
      <c r="H364" s="7"/>
      <c r="I364" s="7"/>
      <c r="J364" s="143"/>
      <c r="K364" s="116"/>
      <c r="L364" s="144"/>
    </row>
    <row r="365" spans="1:12" ht="15.75" hidden="1" x14ac:dyDescent="0.25">
      <c r="A365" s="127">
        <f>'патриотика0,31'!A403</f>
        <v>0</v>
      </c>
      <c r="B365" s="84" t="s">
        <v>88</v>
      </c>
      <c r="C365" s="84">
        <v>110</v>
      </c>
      <c r="D365" s="171"/>
      <c r="E365" s="452">
        <f>'патриотика0,31'!E403</f>
        <v>0</v>
      </c>
      <c r="F365" s="445"/>
      <c r="G365" s="170"/>
      <c r="H365" s="7"/>
      <c r="I365" s="7"/>
      <c r="J365" s="143"/>
      <c r="K365" s="116"/>
      <c r="L365" s="144"/>
    </row>
    <row r="366" spans="1:12" ht="15.75" hidden="1" x14ac:dyDescent="0.25">
      <c r="A366" s="127">
        <f>'патриотика0,31'!A404</f>
        <v>0</v>
      </c>
      <c r="B366" s="84" t="s">
        <v>88</v>
      </c>
      <c r="C366" s="84">
        <v>111</v>
      </c>
      <c r="D366" s="171"/>
      <c r="E366" s="452">
        <f>'патриотика0,31'!E404</f>
        <v>0</v>
      </c>
      <c r="F366" s="445"/>
      <c r="G366" s="170"/>
      <c r="H366" s="7"/>
      <c r="I366" s="7"/>
      <c r="J366" s="143"/>
      <c r="K366" s="116"/>
      <c r="L366" s="144"/>
    </row>
    <row r="367" spans="1:12" ht="15.75" hidden="1" x14ac:dyDescent="0.25">
      <c r="A367" s="127">
        <f>'патриотика0,31'!A405</f>
        <v>0</v>
      </c>
      <c r="B367" s="84" t="s">
        <v>88</v>
      </c>
      <c r="C367" s="223"/>
      <c r="D367" s="171"/>
      <c r="E367" s="452">
        <f>'патриотика0,31'!E405</f>
        <v>0</v>
      </c>
      <c r="F367" s="445"/>
      <c r="G367" s="170"/>
      <c r="H367" s="7"/>
      <c r="I367" s="7"/>
      <c r="J367" s="143"/>
      <c r="K367" s="116"/>
      <c r="L367" s="144"/>
    </row>
    <row r="368" spans="1:12" ht="15.75" hidden="1" x14ac:dyDescent="0.25">
      <c r="A368" s="127">
        <f>'патриотика0,31'!A406</f>
        <v>0</v>
      </c>
      <c r="B368" s="84" t="s">
        <v>88</v>
      </c>
      <c r="C368" s="223"/>
      <c r="D368" s="171"/>
      <c r="E368" s="452">
        <f>'патриотика0,31'!E406</f>
        <v>0</v>
      </c>
      <c r="F368" s="445"/>
      <c r="G368" s="170"/>
      <c r="H368" s="7"/>
      <c r="I368" s="7"/>
      <c r="J368" s="143"/>
      <c r="K368" s="116"/>
      <c r="L368" s="144"/>
    </row>
    <row r="369" spans="1:12" ht="15.75" hidden="1" x14ac:dyDescent="0.25">
      <c r="A369" s="127">
        <f>'патриотика0,31'!A407</f>
        <v>0</v>
      </c>
      <c r="B369" s="84" t="s">
        <v>88</v>
      </c>
      <c r="C369" s="223"/>
      <c r="D369" s="171"/>
      <c r="E369" s="452">
        <f>'патриотика0,31'!E407</f>
        <v>0</v>
      </c>
      <c r="F369" s="445"/>
      <c r="G369" s="170"/>
      <c r="H369" s="7"/>
      <c r="I369" s="7"/>
      <c r="J369" s="143"/>
      <c r="K369" s="116"/>
      <c r="L369" s="144"/>
    </row>
    <row r="370" spans="1:12" ht="15.75" hidden="1" x14ac:dyDescent="0.25">
      <c r="A370" s="127">
        <f>'патриотика0,31'!A408</f>
        <v>0</v>
      </c>
      <c r="B370" s="84" t="s">
        <v>88</v>
      </c>
      <c r="C370" s="223"/>
      <c r="D370" s="171"/>
      <c r="E370" s="452">
        <f>'патриотика0,31'!E408</f>
        <v>0</v>
      </c>
      <c r="F370" s="445"/>
      <c r="G370" s="170"/>
      <c r="H370" s="7"/>
      <c r="I370" s="7"/>
      <c r="J370" s="143"/>
      <c r="K370" s="116"/>
      <c r="L370" s="144"/>
    </row>
    <row r="371" spans="1:12" ht="15.75" hidden="1" x14ac:dyDescent="0.25">
      <c r="A371" s="127">
        <f>'патриотика0,31'!A409</f>
        <v>0</v>
      </c>
      <c r="B371" s="84" t="s">
        <v>88</v>
      </c>
      <c r="C371" s="223"/>
      <c r="D371" s="171"/>
      <c r="E371" s="452">
        <f>'патриотика0,31'!E409</f>
        <v>0</v>
      </c>
      <c r="F371" s="445"/>
      <c r="G371" s="170"/>
      <c r="H371" s="7"/>
      <c r="I371" s="7"/>
      <c r="J371" s="143"/>
      <c r="K371" s="116"/>
      <c r="L371" s="144"/>
    </row>
    <row r="372" spans="1:12" ht="15.75" hidden="1" x14ac:dyDescent="0.25">
      <c r="A372" s="127">
        <f>'патриотика0,31'!A410</f>
        <v>0</v>
      </c>
      <c r="B372" s="84" t="s">
        <v>88</v>
      </c>
      <c r="C372" s="223"/>
      <c r="D372" s="171"/>
      <c r="E372" s="452">
        <f>'патриотика0,31'!E410</f>
        <v>0</v>
      </c>
      <c r="F372" s="445"/>
      <c r="G372" s="170"/>
      <c r="H372" s="7"/>
      <c r="I372" s="7"/>
      <c r="J372" s="143"/>
      <c r="K372" s="116"/>
      <c r="L372" s="144"/>
    </row>
    <row r="373" spans="1:12" ht="15.75" hidden="1" x14ac:dyDescent="0.25">
      <c r="A373" s="127">
        <f>'патриотика0,31'!A411</f>
        <v>0</v>
      </c>
      <c r="B373" s="84" t="s">
        <v>88</v>
      </c>
      <c r="C373" s="223"/>
      <c r="D373" s="171"/>
      <c r="E373" s="452">
        <f>'патриотика0,31'!E411</f>
        <v>0</v>
      </c>
      <c r="F373" s="445"/>
      <c r="G373" s="170"/>
      <c r="H373" s="7"/>
      <c r="I373" s="7"/>
      <c r="J373" s="143"/>
      <c r="K373" s="116"/>
      <c r="L373" s="144"/>
    </row>
    <row r="374" spans="1:12" ht="15.75" hidden="1" x14ac:dyDescent="0.25">
      <c r="A374" s="127">
        <f>'патриотика0,31'!A412</f>
        <v>0</v>
      </c>
      <c r="B374" s="84" t="s">
        <v>88</v>
      </c>
      <c r="C374" s="223"/>
      <c r="D374" s="171"/>
      <c r="E374" s="452">
        <f>'патриотика0,31'!E412</f>
        <v>0</v>
      </c>
      <c r="F374" s="445"/>
      <c r="G374" s="170"/>
      <c r="H374" s="7"/>
      <c r="I374" s="7"/>
      <c r="J374" s="143"/>
      <c r="K374" s="116"/>
      <c r="L374" s="144"/>
    </row>
    <row r="375" spans="1:12" ht="15.75" hidden="1" x14ac:dyDescent="0.25">
      <c r="A375" s="127">
        <f>'патриотика0,31'!A413</f>
        <v>0</v>
      </c>
      <c r="B375" s="84" t="s">
        <v>88</v>
      </c>
      <c r="C375" s="223"/>
      <c r="D375" s="171"/>
      <c r="E375" s="452">
        <f>'патриотика0,31'!E413</f>
        <v>0</v>
      </c>
      <c r="F375" s="445"/>
      <c r="G375" s="170"/>
      <c r="H375" s="7"/>
      <c r="I375" s="7"/>
      <c r="J375" s="143"/>
      <c r="K375" s="116"/>
      <c r="L375" s="144"/>
    </row>
    <row r="376" spans="1:12" ht="15.75" hidden="1" x14ac:dyDescent="0.25">
      <c r="A376" s="127">
        <f>'патриотика0,31'!A414</f>
        <v>0</v>
      </c>
      <c r="B376" s="84" t="s">
        <v>88</v>
      </c>
      <c r="C376" s="223"/>
      <c r="D376" s="171"/>
      <c r="E376" s="452">
        <f>'патриотика0,31'!E414</f>
        <v>0</v>
      </c>
      <c r="F376" s="445"/>
      <c r="G376" s="170"/>
      <c r="H376" s="7"/>
      <c r="I376" s="7"/>
      <c r="J376" s="143"/>
      <c r="K376" s="116"/>
      <c r="L376" s="144"/>
    </row>
    <row r="377" spans="1:12" ht="15.75" hidden="1" x14ac:dyDescent="0.25">
      <c r="A377" s="127">
        <f>'патриотика0,31'!A415</f>
        <v>0</v>
      </c>
      <c r="B377" s="84" t="s">
        <v>88</v>
      </c>
      <c r="C377" s="223"/>
      <c r="D377" s="171"/>
      <c r="E377" s="452">
        <f>'патриотика0,31'!E415</f>
        <v>0</v>
      </c>
      <c r="F377" s="445"/>
      <c r="G377" s="170"/>
      <c r="H377" s="7"/>
      <c r="I377" s="7"/>
      <c r="J377" s="143"/>
      <c r="K377" s="116"/>
      <c r="L377" s="144"/>
    </row>
    <row r="378" spans="1:12" ht="15.75" hidden="1" x14ac:dyDescent="0.25">
      <c r="A378" s="127">
        <f>'патриотика0,31'!A416</f>
        <v>0</v>
      </c>
      <c r="B378" s="84" t="s">
        <v>88</v>
      </c>
      <c r="C378" s="223"/>
      <c r="D378" s="171"/>
      <c r="E378" s="452">
        <f>'патриотика0,31'!E416</f>
        <v>0</v>
      </c>
      <c r="F378" s="445"/>
      <c r="G378" s="170"/>
      <c r="H378" s="7"/>
      <c r="I378" s="7"/>
      <c r="J378" s="143"/>
      <c r="K378" s="116"/>
      <c r="L378" s="144"/>
    </row>
    <row r="379" spans="1:12" ht="15.75" hidden="1" x14ac:dyDescent="0.25">
      <c r="A379" s="127">
        <f>'патриотика0,31'!A417</f>
        <v>0</v>
      </c>
      <c r="B379" s="84" t="s">
        <v>88</v>
      </c>
      <c r="C379" s="223"/>
      <c r="D379" s="171"/>
      <c r="E379" s="452">
        <f>'патриотика0,31'!E417</f>
        <v>0</v>
      </c>
      <c r="F379" s="445"/>
      <c r="G379" s="170"/>
      <c r="H379" s="7"/>
      <c r="I379" s="7"/>
      <c r="J379" s="143"/>
      <c r="K379" s="116"/>
      <c r="L379" s="144"/>
    </row>
    <row r="380" spans="1:12" ht="15.75" hidden="1" x14ac:dyDescent="0.25">
      <c r="A380" s="127">
        <f>'патриотика0,31'!A418</f>
        <v>0</v>
      </c>
      <c r="B380" s="84" t="s">
        <v>88</v>
      </c>
      <c r="C380" s="223"/>
      <c r="D380" s="171"/>
      <c r="E380" s="452">
        <f>'патриотика0,31'!E418</f>
        <v>0</v>
      </c>
      <c r="F380" s="445"/>
      <c r="G380" s="170"/>
      <c r="H380" s="7"/>
      <c r="I380" s="7"/>
      <c r="J380" s="143"/>
      <c r="K380" s="116"/>
      <c r="L380" s="144"/>
    </row>
    <row r="381" spans="1:12" ht="15.75" hidden="1" x14ac:dyDescent="0.25">
      <c r="A381" s="127">
        <f>'патриотика0,31'!A419</f>
        <v>0</v>
      </c>
      <c r="B381" s="84" t="s">
        <v>88</v>
      </c>
      <c r="C381" s="223"/>
      <c r="D381" s="171"/>
      <c r="E381" s="452">
        <f>'патриотика0,31'!E419</f>
        <v>0</v>
      </c>
      <c r="F381" s="445"/>
      <c r="G381" s="170"/>
      <c r="H381" s="7"/>
      <c r="I381" s="7"/>
      <c r="J381" s="143"/>
      <c r="K381" s="116"/>
      <c r="L381" s="144"/>
    </row>
    <row r="382" spans="1:12" ht="15.75" hidden="1" x14ac:dyDescent="0.25">
      <c r="A382" s="127">
        <f>'патриотика0,31'!A420</f>
        <v>0</v>
      </c>
      <c r="B382" s="84" t="s">
        <v>88</v>
      </c>
      <c r="C382" s="223"/>
      <c r="D382" s="171"/>
      <c r="E382" s="452">
        <f>'патриотика0,31'!E420</f>
        <v>0</v>
      </c>
      <c r="F382" s="445"/>
      <c r="G382" s="170"/>
      <c r="H382" s="7"/>
      <c r="I382" s="7"/>
      <c r="J382" s="143"/>
      <c r="K382" s="116"/>
      <c r="L382" s="144"/>
    </row>
    <row r="383" spans="1:12" ht="15.75" hidden="1" x14ac:dyDescent="0.25">
      <c r="A383" s="127">
        <f>'патриотика0,31'!A421</f>
        <v>0</v>
      </c>
      <c r="B383" s="84" t="s">
        <v>88</v>
      </c>
      <c r="C383" s="223"/>
      <c r="D383" s="171"/>
      <c r="E383" s="452">
        <f>'патриотика0,31'!E421</f>
        <v>0</v>
      </c>
      <c r="F383" s="445"/>
      <c r="G383" s="170"/>
      <c r="H383" s="7"/>
      <c r="I383" s="7"/>
      <c r="J383" s="143"/>
      <c r="K383" s="116"/>
      <c r="L383" s="144"/>
    </row>
    <row r="384" spans="1:12" ht="15.75" hidden="1" x14ac:dyDescent="0.25">
      <c r="A384" s="127">
        <f>'патриотика0,31'!A422</f>
        <v>0</v>
      </c>
      <c r="B384" s="84" t="s">
        <v>88</v>
      </c>
      <c r="C384" s="253"/>
      <c r="D384" s="171"/>
      <c r="E384" s="452">
        <f>'патриотика0,31'!E422</f>
        <v>0</v>
      </c>
      <c r="F384" s="445"/>
      <c r="G384" s="170"/>
      <c r="H384" s="7"/>
      <c r="I384" s="7"/>
      <c r="J384" s="143"/>
      <c r="K384" s="116"/>
      <c r="L384" s="144"/>
    </row>
    <row r="385" spans="1:12" ht="15.75" hidden="1" x14ac:dyDescent="0.25">
      <c r="A385" s="127">
        <f>'патриотика0,31'!A423</f>
        <v>0</v>
      </c>
      <c r="B385" s="84" t="s">
        <v>88</v>
      </c>
      <c r="C385" s="253"/>
      <c r="D385" s="171"/>
      <c r="E385" s="452">
        <f>'патриотика0,31'!E423</f>
        <v>0</v>
      </c>
      <c r="F385" s="445"/>
      <c r="G385" s="170"/>
      <c r="H385" s="7"/>
      <c r="I385" s="7"/>
      <c r="J385" s="143"/>
      <c r="K385" s="116"/>
      <c r="L385" s="144"/>
    </row>
    <row r="386" spans="1:12" ht="15.75" hidden="1" x14ac:dyDescent="0.25">
      <c r="A386" s="127">
        <f>'патриотика0,31'!A424</f>
        <v>0</v>
      </c>
      <c r="B386" s="84" t="s">
        <v>88</v>
      </c>
      <c r="C386" s="253"/>
      <c r="D386" s="171"/>
      <c r="E386" s="452">
        <f>'патриотика0,31'!E424</f>
        <v>0</v>
      </c>
      <c r="F386" s="445"/>
      <c r="G386" s="170"/>
      <c r="H386" s="7"/>
      <c r="I386" s="7"/>
      <c r="J386" s="143"/>
      <c r="K386" s="116"/>
      <c r="L386" s="144"/>
    </row>
    <row r="387" spans="1:12" ht="15.75" hidden="1" x14ac:dyDescent="0.25">
      <c r="A387" s="127">
        <f>'патриотика0,31'!A425</f>
        <v>0</v>
      </c>
      <c r="B387" s="84" t="s">
        <v>88</v>
      </c>
      <c r="C387" s="253"/>
      <c r="D387" s="171"/>
      <c r="E387" s="452">
        <f>'патриотика0,31'!E425</f>
        <v>0</v>
      </c>
      <c r="F387" s="445"/>
      <c r="G387" s="170"/>
      <c r="H387" s="7"/>
      <c r="I387" s="7"/>
      <c r="J387" s="143"/>
      <c r="K387" s="116"/>
      <c r="L387" s="144"/>
    </row>
    <row r="388" spans="1:12" ht="15.75" hidden="1" x14ac:dyDescent="0.25">
      <c r="A388" s="127">
        <f>'патриотика0,31'!A426</f>
        <v>0</v>
      </c>
      <c r="B388" s="84" t="s">
        <v>88</v>
      </c>
      <c r="C388" s="253"/>
      <c r="D388" s="171"/>
      <c r="E388" s="452">
        <f>'патриотика0,31'!E426</f>
        <v>0</v>
      </c>
      <c r="F388" s="445"/>
      <c r="G388" s="170"/>
      <c r="H388" s="7"/>
      <c r="I388" s="7"/>
      <c r="J388" s="143"/>
      <c r="K388" s="116"/>
      <c r="L388" s="144"/>
    </row>
    <row r="389" spans="1:12" ht="15.75" hidden="1" x14ac:dyDescent="0.25">
      <c r="A389" s="127">
        <f>'патриотика0,31'!A427</f>
        <v>0</v>
      </c>
      <c r="B389" s="84" t="s">
        <v>88</v>
      </c>
      <c r="C389" s="253"/>
      <c r="D389" s="171"/>
      <c r="E389" s="452">
        <f>'патриотика0,31'!E427</f>
        <v>0</v>
      </c>
      <c r="F389" s="445"/>
      <c r="G389" s="170"/>
      <c r="H389" s="7"/>
      <c r="I389" s="7"/>
      <c r="J389" s="143"/>
      <c r="K389" s="116"/>
      <c r="L389" s="144"/>
    </row>
    <row r="390" spans="1:12" ht="15.75" hidden="1" x14ac:dyDescent="0.25">
      <c r="A390" s="127">
        <f>'патриотика0,31'!A428</f>
        <v>0</v>
      </c>
      <c r="B390" s="84" t="s">
        <v>88</v>
      </c>
      <c r="C390" s="253"/>
      <c r="D390" s="171"/>
      <c r="E390" s="452">
        <f>'патриотика0,31'!E428</f>
        <v>0</v>
      </c>
      <c r="F390" s="445"/>
      <c r="G390" s="170"/>
      <c r="H390" s="7"/>
      <c r="I390" s="7"/>
      <c r="J390" s="143"/>
      <c r="K390" s="116"/>
      <c r="L390" s="144"/>
    </row>
    <row r="391" spans="1:12" ht="15.75" hidden="1" x14ac:dyDescent="0.25">
      <c r="A391" s="127">
        <f>'патриотика0,31'!A429</f>
        <v>0</v>
      </c>
      <c r="B391" s="84" t="s">
        <v>88</v>
      </c>
      <c r="C391" s="253"/>
      <c r="D391" s="171"/>
      <c r="E391" s="452">
        <f>'патриотика0,31'!E429</f>
        <v>0</v>
      </c>
      <c r="F391" s="445"/>
      <c r="G391" s="170"/>
      <c r="H391" s="7"/>
      <c r="I391" s="7"/>
      <c r="J391" s="143"/>
      <c r="K391" s="116"/>
      <c r="L391" s="144"/>
    </row>
    <row r="392" spans="1:12" ht="15.75" hidden="1" x14ac:dyDescent="0.25">
      <c r="A392" s="127">
        <f>'патриотика0,31'!A430</f>
        <v>0</v>
      </c>
      <c r="B392" s="84" t="s">
        <v>88</v>
      </c>
      <c r="C392" s="253"/>
      <c r="D392" s="171"/>
      <c r="E392" s="452">
        <f>'патриотика0,31'!E430</f>
        <v>0</v>
      </c>
      <c r="F392" s="445"/>
      <c r="G392" s="170"/>
      <c r="H392" s="7"/>
      <c r="I392" s="7"/>
      <c r="J392" s="143"/>
      <c r="K392" s="116"/>
      <c r="L392" s="144"/>
    </row>
    <row r="393" spans="1:12" ht="15.75" hidden="1" x14ac:dyDescent="0.25">
      <c r="A393" s="127">
        <f>'патриотика0,31'!A431</f>
        <v>0</v>
      </c>
      <c r="B393" s="84" t="s">
        <v>88</v>
      </c>
      <c r="C393" s="253"/>
      <c r="D393" s="171"/>
      <c r="E393" s="452">
        <f>'патриотика0,31'!E431</f>
        <v>0</v>
      </c>
      <c r="F393" s="445"/>
      <c r="G393" s="170"/>
      <c r="H393" s="7"/>
      <c r="I393" s="7"/>
      <c r="J393" s="143"/>
      <c r="K393" s="116"/>
      <c r="L393" s="144"/>
    </row>
    <row r="394" spans="1:12" ht="15.75" hidden="1" x14ac:dyDescent="0.25">
      <c r="A394" s="127">
        <f>'патриотика0,31'!A432</f>
        <v>0</v>
      </c>
      <c r="B394" s="84" t="s">
        <v>88</v>
      </c>
      <c r="C394" s="253"/>
      <c r="D394" s="171"/>
      <c r="E394" s="452">
        <f>'патриотика0,31'!E432</f>
        <v>0</v>
      </c>
      <c r="F394" s="445"/>
      <c r="G394" s="170"/>
      <c r="H394" s="7"/>
      <c r="I394" s="7"/>
      <c r="J394" s="143"/>
      <c r="K394" s="116"/>
      <c r="L394" s="144"/>
    </row>
    <row r="395" spans="1:12" ht="15.75" hidden="1" x14ac:dyDescent="0.25">
      <c r="A395" s="127">
        <f>'патриотика0,31'!A433</f>
        <v>0</v>
      </c>
      <c r="B395" s="84" t="s">
        <v>88</v>
      </c>
      <c r="C395" s="253"/>
      <c r="D395" s="171"/>
      <c r="E395" s="452">
        <f>'патриотика0,31'!E433</f>
        <v>0</v>
      </c>
      <c r="F395" s="445"/>
      <c r="G395" s="170"/>
      <c r="H395" s="7"/>
      <c r="I395" s="7"/>
      <c r="J395" s="143"/>
      <c r="K395" s="116"/>
      <c r="L395" s="144"/>
    </row>
    <row r="396" spans="1:12" ht="15.75" hidden="1" x14ac:dyDescent="0.25">
      <c r="A396" s="127">
        <f>'патриотика0,31'!A434</f>
        <v>0</v>
      </c>
      <c r="B396" s="84" t="s">
        <v>88</v>
      </c>
      <c r="C396" s="253"/>
      <c r="D396" s="171"/>
      <c r="E396" s="452">
        <f>'патриотика0,31'!E434</f>
        <v>0</v>
      </c>
      <c r="F396" s="445"/>
      <c r="G396" s="170"/>
      <c r="H396" s="7"/>
      <c r="I396" s="7"/>
      <c r="J396" s="143"/>
      <c r="K396" s="116"/>
      <c r="L396" s="144"/>
    </row>
    <row r="397" spans="1:12" ht="15.75" hidden="1" x14ac:dyDescent="0.25">
      <c r="A397" s="127">
        <f>'патриотика0,31'!A435</f>
        <v>0</v>
      </c>
      <c r="B397" s="84" t="s">
        <v>88</v>
      </c>
      <c r="C397" s="253"/>
      <c r="D397" s="171"/>
      <c r="E397" s="452">
        <f>'патриотика0,31'!E435</f>
        <v>0</v>
      </c>
      <c r="F397" s="445"/>
      <c r="G397" s="170"/>
      <c r="H397" s="7"/>
      <c r="I397" s="7"/>
      <c r="J397" s="143"/>
      <c r="K397" s="116"/>
      <c r="L397" s="144"/>
    </row>
    <row r="398" spans="1:12" ht="15.75" hidden="1" x14ac:dyDescent="0.25">
      <c r="A398" s="127">
        <f>'патриотика0,31'!A436</f>
        <v>0</v>
      </c>
      <c r="B398" s="84" t="s">
        <v>88</v>
      </c>
      <c r="C398" s="253"/>
      <c r="D398" s="171"/>
      <c r="E398" s="452">
        <f>'патриотика0,31'!E436</f>
        <v>0</v>
      </c>
      <c r="F398" s="445"/>
      <c r="G398" s="170"/>
      <c r="H398" s="7"/>
      <c r="I398" s="7"/>
      <c r="J398" s="143"/>
      <c r="K398" s="116"/>
      <c r="L398" s="144"/>
    </row>
    <row r="399" spans="1:12" ht="15.75" hidden="1" x14ac:dyDescent="0.25">
      <c r="A399" s="127">
        <f>'патриотика0,31'!A437</f>
        <v>0</v>
      </c>
      <c r="B399" s="84" t="s">
        <v>88</v>
      </c>
      <c r="C399" s="253"/>
      <c r="D399" s="171"/>
      <c r="E399" s="452">
        <f>'патриотика0,31'!E437</f>
        <v>0</v>
      </c>
      <c r="F399" s="445"/>
      <c r="G399" s="170"/>
      <c r="H399" s="7"/>
      <c r="I399" s="7"/>
      <c r="J399" s="143"/>
      <c r="K399" s="116"/>
      <c r="L399" s="144"/>
    </row>
    <row r="400" spans="1:12" ht="15.75" hidden="1" x14ac:dyDescent="0.25">
      <c r="A400" s="127">
        <f>'патриотика0,31'!A438</f>
        <v>0</v>
      </c>
      <c r="B400" s="84" t="s">
        <v>88</v>
      </c>
      <c r="C400" s="253"/>
      <c r="D400" s="171"/>
      <c r="E400" s="452">
        <f>'патриотика0,31'!E438</f>
        <v>0</v>
      </c>
      <c r="F400" s="445"/>
      <c r="G400" s="170"/>
      <c r="H400" s="7"/>
      <c r="I400" s="7"/>
      <c r="J400" s="143"/>
      <c r="K400" s="116"/>
      <c r="L400" s="144"/>
    </row>
    <row r="401" spans="1:12" ht="15.75" hidden="1" x14ac:dyDescent="0.25">
      <c r="A401" s="127">
        <f>'патриотика0,31'!A439</f>
        <v>0</v>
      </c>
      <c r="B401" s="84" t="s">
        <v>88</v>
      </c>
      <c r="C401" s="223"/>
      <c r="D401" s="171"/>
      <c r="E401" s="452">
        <f>'патриотика0,31'!E439</f>
        <v>0</v>
      </c>
      <c r="F401" s="445"/>
      <c r="G401" s="170"/>
      <c r="H401" s="7"/>
      <c r="I401" s="7"/>
      <c r="J401" s="143"/>
      <c r="K401" s="116"/>
      <c r="L401" s="144"/>
    </row>
    <row r="402" spans="1:12" ht="15.75" hidden="1" x14ac:dyDescent="0.25">
      <c r="A402" s="127">
        <f>'патриотика0,31'!A440</f>
        <v>0</v>
      </c>
      <c r="B402" s="84" t="s">
        <v>88</v>
      </c>
      <c r="C402" s="223"/>
      <c r="D402" s="171"/>
      <c r="E402" s="452">
        <f>'патриотика0,31'!E440</f>
        <v>0</v>
      </c>
      <c r="F402" s="445"/>
      <c r="G402" s="170"/>
      <c r="H402" s="7"/>
      <c r="I402" s="7"/>
      <c r="J402" s="143"/>
      <c r="K402" s="116"/>
      <c r="L402" s="144"/>
    </row>
    <row r="403" spans="1:12" ht="15.75" hidden="1" x14ac:dyDescent="0.25">
      <c r="A403" s="127">
        <f>'патриотика0,31'!A441</f>
        <v>0</v>
      </c>
      <c r="B403" s="84" t="s">
        <v>88</v>
      </c>
      <c r="C403" s="223"/>
      <c r="D403" s="171"/>
      <c r="E403" s="452">
        <f>'патриотика0,31'!E441</f>
        <v>0</v>
      </c>
      <c r="F403" s="445"/>
      <c r="G403" s="170"/>
      <c r="H403" s="7"/>
      <c r="I403" s="7"/>
      <c r="J403" s="143"/>
      <c r="K403" s="116"/>
      <c r="L403" s="144"/>
    </row>
    <row r="404" spans="1:12" ht="15.75" hidden="1" x14ac:dyDescent="0.25">
      <c r="A404" s="127">
        <f>'патриотика0,31'!A442</f>
        <v>0</v>
      </c>
      <c r="B404" s="84" t="s">
        <v>88</v>
      </c>
      <c r="C404" s="223"/>
      <c r="D404" s="171"/>
      <c r="E404" s="452">
        <f>'патриотика0,31'!E442</f>
        <v>0</v>
      </c>
      <c r="F404" s="445"/>
      <c r="G404" s="170"/>
      <c r="H404" s="7"/>
      <c r="I404" s="7"/>
      <c r="J404" s="143"/>
      <c r="K404" s="116"/>
      <c r="L404" s="144"/>
    </row>
    <row r="405" spans="1:12" ht="15.75" hidden="1" x14ac:dyDescent="0.25">
      <c r="A405" s="127">
        <f>'патриотика0,31'!A443</f>
        <v>0</v>
      </c>
      <c r="B405" s="84" t="s">
        <v>88</v>
      </c>
      <c r="C405" s="223"/>
      <c r="D405" s="171"/>
      <c r="E405" s="452">
        <f>'патриотика0,31'!E443</f>
        <v>0</v>
      </c>
      <c r="F405" s="445"/>
      <c r="G405" s="170"/>
      <c r="H405" s="7"/>
      <c r="I405" s="7"/>
      <c r="J405" s="143"/>
      <c r="K405" s="116"/>
      <c r="L405" s="144"/>
    </row>
    <row r="406" spans="1:12" ht="15.75" hidden="1" x14ac:dyDescent="0.25">
      <c r="A406" s="127">
        <f>'патриотика0,31'!A444</f>
        <v>0</v>
      </c>
      <c r="B406" s="84" t="s">
        <v>88</v>
      </c>
      <c r="C406" s="223"/>
      <c r="D406" s="171"/>
      <c r="E406" s="452">
        <f>'патриотика0,31'!E444</f>
        <v>0</v>
      </c>
      <c r="F406" s="445"/>
      <c r="G406" s="170"/>
      <c r="H406" s="7"/>
      <c r="I406" s="7"/>
      <c r="J406" s="143"/>
      <c r="K406" s="116"/>
      <c r="L406" s="144"/>
    </row>
    <row r="407" spans="1:12" ht="15.75" hidden="1" x14ac:dyDescent="0.25">
      <c r="A407" s="127">
        <f>'патриотика0,31'!A445</f>
        <v>0</v>
      </c>
      <c r="B407" s="84" t="s">
        <v>88</v>
      </c>
      <c r="C407" s="223"/>
      <c r="D407" s="171"/>
      <c r="E407" s="452">
        <f>'патриотика0,31'!E445</f>
        <v>0</v>
      </c>
      <c r="F407" s="445"/>
      <c r="G407" s="170"/>
      <c r="H407" s="7"/>
      <c r="I407" s="7"/>
      <c r="J407" s="143"/>
      <c r="K407" s="116"/>
      <c r="L407" s="144"/>
    </row>
    <row r="408" spans="1:12" ht="14.25" hidden="1" customHeight="1" x14ac:dyDescent="0.25">
      <c r="A408" s="127">
        <f>'патриотика0,31'!A446</f>
        <v>0</v>
      </c>
      <c r="B408" s="84" t="s">
        <v>88</v>
      </c>
      <c r="C408" s="223"/>
      <c r="D408" s="171"/>
      <c r="E408" s="452">
        <f>'патриотика0,31'!E446</f>
        <v>0</v>
      </c>
      <c r="F408" s="445"/>
      <c r="G408" s="170"/>
      <c r="H408" s="7"/>
      <c r="I408" s="7"/>
      <c r="J408" s="143"/>
      <c r="K408" s="116"/>
      <c r="L408" s="144"/>
    </row>
    <row r="409" spans="1:12" ht="14.25" hidden="1" customHeight="1" x14ac:dyDescent="0.25">
      <c r="A409" s="127">
        <f>'патриотика0,31'!A447</f>
        <v>0</v>
      </c>
      <c r="B409" s="84" t="s">
        <v>88</v>
      </c>
      <c r="C409" s="223"/>
      <c r="D409" s="171"/>
      <c r="E409" s="452">
        <f>'патриотика0,31'!E447</f>
        <v>0</v>
      </c>
      <c r="F409" s="445"/>
      <c r="G409" s="170"/>
      <c r="H409" s="7"/>
      <c r="I409" s="7"/>
      <c r="J409" s="143"/>
      <c r="K409" s="116"/>
      <c r="L409" s="144"/>
    </row>
    <row r="410" spans="1:12" ht="14.25" hidden="1" customHeight="1" x14ac:dyDescent="0.25">
      <c r="A410" s="127">
        <f>'патриотика0,31'!A448</f>
        <v>0</v>
      </c>
      <c r="B410" s="84" t="s">
        <v>88</v>
      </c>
      <c r="C410" s="223"/>
      <c r="D410" s="171"/>
      <c r="E410" s="452">
        <f>'патриотика0,31'!E448</f>
        <v>0</v>
      </c>
      <c r="F410" s="445"/>
      <c r="G410" s="170"/>
      <c r="H410" s="7"/>
      <c r="I410" s="7"/>
      <c r="J410" s="143"/>
      <c r="K410" s="116"/>
      <c r="L410" s="144"/>
    </row>
    <row r="411" spans="1:12" ht="14.25" hidden="1" customHeight="1" x14ac:dyDescent="0.25">
      <c r="A411" s="127">
        <f>'патриотика0,31'!A449</f>
        <v>0</v>
      </c>
      <c r="B411" s="84" t="s">
        <v>88</v>
      </c>
      <c r="C411" s="223"/>
      <c r="D411" s="171"/>
      <c r="E411" s="452">
        <f>'патриотика0,31'!E449</f>
        <v>0</v>
      </c>
      <c r="F411" s="445"/>
      <c r="G411" s="170"/>
      <c r="H411" s="7"/>
      <c r="I411" s="7"/>
      <c r="J411" s="143"/>
      <c r="K411" s="116"/>
      <c r="L411" s="144"/>
    </row>
    <row r="412" spans="1:12" ht="14.25" hidden="1" customHeight="1" x14ac:dyDescent="0.25">
      <c r="A412" s="127">
        <f>'патриотика0,31'!A450</f>
        <v>0</v>
      </c>
      <c r="B412" s="84" t="s">
        <v>88</v>
      </c>
      <c r="C412" s="223"/>
      <c r="D412" s="171"/>
      <c r="E412" s="452">
        <f>'патриотика0,31'!E450</f>
        <v>0</v>
      </c>
      <c r="F412" s="445"/>
      <c r="G412" s="170"/>
      <c r="H412" s="7"/>
      <c r="I412" s="7"/>
      <c r="J412" s="143"/>
      <c r="K412" s="116"/>
      <c r="L412" s="144"/>
    </row>
    <row r="413" spans="1:12" ht="14.25" hidden="1" customHeight="1" x14ac:dyDescent="0.25">
      <c r="A413" s="127">
        <f>'патриотика0,31'!A451</f>
        <v>0</v>
      </c>
      <c r="B413" s="84" t="s">
        <v>88</v>
      </c>
      <c r="C413" s="223"/>
      <c r="D413" s="171"/>
      <c r="E413" s="452">
        <f>'патриотика0,31'!E451</f>
        <v>0</v>
      </c>
      <c r="F413" s="445"/>
      <c r="G413" s="170"/>
      <c r="H413" s="7"/>
      <c r="I413" s="7"/>
      <c r="J413" s="143"/>
      <c r="K413" s="116"/>
      <c r="L413" s="144"/>
    </row>
    <row r="414" spans="1:12" ht="14.25" hidden="1" customHeight="1" x14ac:dyDescent="0.25">
      <c r="A414" s="127">
        <f>'патриотика0,31'!A452</f>
        <v>0</v>
      </c>
      <c r="B414" s="84" t="s">
        <v>88</v>
      </c>
      <c r="C414" s="223"/>
      <c r="D414" s="171"/>
      <c r="E414" s="452">
        <f>'патриотика0,31'!E452</f>
        <v>0</v>
      </c>
      <c r="F414" s="445"/>
      <c r="G414" s="170"/>
      <c r="H414" s="7"/>
      <c r="I414" s="7"/>
      <c r="J414" s="143"/>
      <c r="K414" s="116"/>
      <c r="L414" s="144"/>
    </row>
    <row r="415" spans="1:12" ht="14.25" hidden="1" customHeight="1" x14ac:dyDescent="0.25">
      <c r="A415" s="127">
        <f>'патриотика0,31'!A453</f>
        <v>0</v>
      </c>
      <c r="B415" s="84" t="s">
        <v>88</v>
      </c>
      <c r="C415" s="223"/>
      <c r="D415" s="171"/>
      <c r="E415" s="452">
        <f>'патриотика0,31'!E453</f>
        <v>0</v>
      </c>
      <c r="F415" s="445"/>
      <c r="G415" s="170"/>
      <c r="H415" s="7"/>
      <c r="I415" s="7"/>
      <c r="J415" s="143"/>
      <c r="K415" s="116"/>
      <c r="L415" s="144"/>
    </row>
    <row r="416" spans="1:12" ht="14.25" hidden="1" customHeight="1" x14ac:dyDescent="0.25">
      <c r="A416" s="127">
        <f>'патриотика0,31'!A454</f>
        <v>0</v>
      </c>
      <c r="B416" s="84" t="s">
        <v>88</v>
      </c>
      <c r="C416" s="223"/>
      <c r="D416" s="171"/>
      <c r="E416" s="452">
        <f>'патриотика0,31'!E454</f>
        <v>0</v>
      </c>
      <c r="F416" s="445"/>
      <c r="G416" s="170"/>
      <c r="H416" s="7"/>
      <c r="I416" s="7"/>
      <c r="J416" s="143"/>
      <c r="K416" s="116"/>
      <c r="L416" s="144"/>
    </row>
    <row r="417" spans="1:12" ht="14.25" hidden="1" customHeight="1" x14ac:dyDescent="0.25">
      <c r="A417" s="127">
        <f>'патриотика0,31'!A455</f>
        <v>0</v>
      </c>
      <c r="B417" s="84" t="s">
        <v>88</v>
      </c>
      <c r="C417" s="223"/>
      <c r="D417" s="171"/>
      <c r="E417" s="452">
        <f>'патриотика0,31'!E455</f>
        <v>0</v>
      </c>
      <c r="F417" s="445"/>
      <c r="G417" s="170"/>
      <c r="H417" s="7"/>
      <c r="I417" s="7"/>
      <c r="J417" s="143"/>
      <c r="K417" s="116"/>
      <c r="L417" s="144"/>
    </row>
    <row r="418" spans="1:12" ht="14.25" hidden="1" customHeight="1" x14ac:dyDescent="0.25">
      <c r="A418" s="127">
        <f>'патриотика0,31'!A456</f>
        <v>0</v>
      </c>
      <c r="B418" s="84" t="s">
        <v>88</v>
      </c>
      <c r="C418" s="223"/>
      <c r="D418" s="171"/>
      <c r="E418" s="452">
        <f>'патриотика0,31'!E456</f>
        <v>0</v>
      </c>
      <c r="F418" s="445"/>
      <c r="G418" s="170"/>
      <c r="H418" s="7"/>
      <c r="I418" s="7"/>
      <c r="J418" s="143"/>
      <c r="K418" s="116"/>
      <c r="L418" s="144"/>
    </row>
    <row r="419" spans="1:12" ht="14.25" hidden="1" customHeight="1" x14ac:dyDescent="0.25">
      <c r="A419" s="127">
        <f>'патриотика0,31'!A457</f>
        <v>0</v>
      </c>
      <c r="B419" s="84" t="s">
        <v>88</v>
      </c>
      <c r="C419" s="223"/>
      <c r="D419" s="171"/>
      <c r="E419" s="452">
        <f>'патриотика0,31'!E457</f>
        <v>0</v>
      </c>
      <c r="F419" s="445"/>
      <c r="G419" s="170"/>
      <c r="H419" s="7"/>
      <c r="I419" s="7"/>
      <c r="J419" s="143"/>
      <c r="K419" s="116"/>
      <c r="L419" s="144"/>
    </row>
    <row r="420" spans="1:12" ht="14.25" hidden="1" customHeight="1" x14ac:dyDescent="0.25">
      <c r="A420" s="127">
        <f>'патриотика0,31'!A458</f>
        <v>0</v>
      </c>
      <c r="B420" s="84" t="s">
        <v>88</v>
      </c>
      <c r="C420" s="223"/>
      <c r="D420" s="171"/>
      <c r="E420" s="452">
        <f>'патриотика0,31'!E458</f>
        <v>0</v>
      </c>
      <c r="F420" s="445"/>
      <c r="G420" s="170"/>
      <c r="H420" s="7"/>
      <c r="I420" s="7"/>
      <c r="J420" s="143"/>
      <c r="K420" s="116"/>
      <c r="L420" s="144"/>
    </row>
    <row r="421" spans="1:12" ht="15.75" hidden="1" x14ac:dyDescent="0.25">
      <c r="A421" s="127">
        <f>'патриотика0,31'!A459</f>
        <v>0</v>
      </c>
      <c r="B421" s="84" t="s">
        <v>88</v>
      </c>
      <c r="C421" s="223"/>
      <c r="D421" s="171"/>
      <c r="E421" s="452">
        <f>'патриотика0,31'!E459</f>
        <v>0</v>
      </c>
      <c r="F421" s="445"/>
      <c r="G421" s="170"/>
      <c r="H421" s="7"/>
      <c r="I421" s="7"/>
      <c r="J421" s="143"/>
      <c r="K421" s="116"/>
      <c r="L421" s="144"/>
    </row>
    <row r="422" spans="1:12" ht="15.75" hidden="1" x14ac:dyDescent="0.25">
      <c r="A422" s="127">
        <f>'патриотика0,31'!A460</f>
        <v>0</v>
      </c>
      <c r="B422" s="84" t="s">
        <v>88</v>
      </c>
      <c r="C422" s="223"/>
      <c r="D422" s="171"/>
      <c r="E422" s="452">
        <f>'патриотика0,31'!E460</f>
        <v>0</v>
      </c>
      <c r="F422" s="445"/>
      <c r="G422" s="170"/>
      <c r="H422" s="7"/>
      <c r="I422" s="7"/>
      <c r="J422" s="143"/>
      <c r="K422" s="116"/>
      <c r="L422" s="144"/>
    </row>
    <row r="423" spans="1:12" ht="15.75" hidden="1" x14ac:dyDescent="0.25">
      <c r="A423" s="127">
        <f>'патриотика0,31'!A461</f>
        <v>0</v>
      </c>
      <c r="B423" s="84" t="s">
        <v>88</v>
      </c>
      <c r="C423" s="223"/>
      <c r="D423" s="171"/>
      <c r="E423" s="452">
        <f>'патриотика0,31'!E461</f>
        <v>0</v>
      </c>
      <c r="F423" s="445"/>
      <c r="G423" s="170"/>
      <c r="H423" s="7"/>
      <c r="I423" s="7"/>
      <c r="J423" s="143"/>
      <c r="K423" s="116"/>
      <c r="L423" s="144"/>
    </row>
    <row r="424" spans="1:12" ht="15.75" hidden="1" x14ac:dyDescent="0.25">
      <c r="A424" s="127">
        <f>'патриотика0,31'!A462</f>
        <v>0</v>
      </c>
      <c r="B424" s="84" t="s">
        <v>88</v>
      </c>
      <c r="C424" s="223"/>
      <c r="D424" s="171"/>
      <c r="E424" s="452">
        <f>'патриотика0,31'!E462</f>
        <v>0</v>
      </c>
      <c r="F424" s="445"/>
      <c r="G424" s="170"/>
      <c r="H424" s="7"/>
      <c r="I424" s="7"/>
      <c r="J424" s="143"/>
      <c r="K424" s="116"/>
      <c r="L424" s="144"/>
    </row>
    <row r="425" spans="1:12" ht="15.75" hidden="1" x14ac:dyDescent="0.25">
      <c r="A425" s="127">
        <f>'патриотика0,31'!A463</f>
        <v>0</v>
      </c>
      <c r="B425" s="84" t="s">
        <v>88</v>
      </c>
      <c r="C425" s="223"/>
      <c r="D425" s="171"/>
      <c r="E425" s="452">
        <f>'патриотика0,31'!E463</f>
        <v>0</v>
      </c>
      <c r="F425" s="445"/>
      <c r="G425" s="170"/>
      <c r="H425" s="7"/>
      <c r="I425" s="7"/>
      <c r="J425" s="143"/>
      <c r="K425" s="116"/>
      <c r="L425" s="144"/>
    </row>
    <row r="426" spans="1:12" ht="15.75" hidden="1" x14ac:dyDescent="0.25">
      <c r="A426" s="127">
        <f>'патриотика0,31'!A464</f>
        <v>0</v>
      </c>
      <c r="B426" s="84" t="s">
        <v>88</v>
      </c>
      <c r="C426" s="223"/>
      <c r="D426" s="171"/>
      <c r="E426" s="452">
        <f>'патриотика0,31'!E464</f>
        <v>0</v>
      </c>
      <c r="F426" s="445"/>
      <c r="G426" s="170"/>
      <c r="H426" s="7"/>
      <c r="I426" s="7"/>
      <c r="J426" s="143"/>
      <c r="K426" s="116"/>
      <c r="L426" s="144"/>
    </row>
    <row r="427" spans="1:12" ht="15.75" hidden="1" x14ac:dyDescent="0.25">
      <c r="A427" s="127">
        <f>'патриотика0,31'!A465</f>
        <v>0</v>
      </c>
      <c r="B427" s="84" t="s">
        <v>88</v>
      </c>
      <c r="C427" s="223"/>
      <c r="D427" s="171"/>
      <c r="E427" s="452">
        <f>'патриотика0,31'!E465</f>
        <v>0</v>
      </c>
      <c r="F427" s="445"/>
      <c r="G427" s="170"/>
      <c r="H427" s="7"/>
      <c r="I427" s="7"/>
      <c r="J427" s="143"/>
      <c r="K427" s="116"/>
      <c r="L427" s="144"/>
    </row>
    <row r="428" spans="1:12" ht="15.75" hidden="1" x14ac:dyDescent="0.25">
      <c r="A428" s="127">
        <f>'патриотика0,31'!A466</f>
        <v>0</v>
      </c>
      <c r="B428" s="84" t="s">
        <v>88</v>
      </c>
      <c r="C428" s="223"/>
      <c r="D428" s="171"/>
      <c r="E428" s="452">
        <f>'патриотика0,31'!E466</f>
        <v>0</v>
      </c>
      <c r="F428" s="445"/>
      <c r="G428" s="170"/>
      <c r="H428" s="7"/>
      <c r="I428" s="7"/>
      <c r="J428" s="143"/>
      <c r="K428" s="116"/>
      <c r="L428" s="144"/>
    </row>
    <row r="429" spans="1:12" ht="15.75" hidden="1" x14ac:dyDescent="0.25">
      <c r="A429" s="127">
        <f>'патриотика0,31'!A467</f>
        <v>0</v>
      </c>
      <c r="B429" s="84" t="s">
        <v>88</v>
      </c>
      <c r="C429" s="223"/>
      <c r="D429" s="171"/>
      <c r="E429" s="452">
        <f>'патриотика0,31'!E467</f>
        <v>0</v>
      </c>
      <c r="F429" s="445"/>
      <c r="G429" s="170"/>
      <c r="H429" s="7"/>
      <c r="I429" s="7"/>
      <c r="J429" s="143"/>
      <c r="K429" s="116"/>
      <c r="L429" s="144"/>
    </row>
    <row r="430" spans="1:12" ht="15.75" hidden="1" x14ac:dyDescent="0.25">
      <c r="A430" s="127">
        <f>'патриотика0,31'!A468</f>
        <v>0</v>
      </c>
      <c r="B430" s="84" t="s">
        <v>88</v>
      </c>
      <c r="C430" s="223"/>
      <c r="D430" s="171"/>
      <c r="E430" s="452">
        <f>'патриотика0,31'!E468</f>
        <v>0</v>
      </c>
      <c r="F430" s="445"/>
      <c r="G430" s="170"/>
      <c r="H430" s="7"/>
      <c r="I430" s="7"/>
      <c r="J430" s="143"/>
      <c r="K430" s="116"/>
      <c r="L430" s="144"/>
    </row>
    <row r="431" spans="1:12" ht="15.75" hidden="1" x14ac:dyDescent="0.25">
      <c r="A431" s="127">
        <f>'патриотика0,31'!A469</f>
        <v>0</v>
      </c>
      <c r="B431" s="84" t="s">
        <v>88</v>
      </c>
      <c r="C431" s="223"/>
      <c r="D431" s="171"/>
      <c r="E431" s="452">
        <f>'патриотика0,31'!E469</f>
        <v>0</v>
      </c>
      <c r="F431" s="445"/>
      <c r="G431" s="170"/>
      <c r="H431" s="7"/>
      <c r="I431" s="7"/>
      <c r="J431" s="143"/>
      <c r="K431" s="116"/>
      <c r="L431" s="144"/>
    </row>
    <row r="432" spans="1:12" ht="15.75" hidden="1" x14ac:dyDescent="0.25">
      <c r="A432" s="127">
        <f>'патриотика0,31'!A470</f>
        <v>0</v>
      </c>
      <c r="B432" s="84" t="s">
        <v>88</v>
      </c>
      <c r="C432" s="223"/>
      <c r="D432" s="171"/>
      <c r="E432" s="452">
        <f>'патриотика0,31'!E470</f>
        <v>0</v>
      </c>
      <c r="F432" s="445"/>
      <c r="G432" s="170"/>
      <c r="H432" s="7"/>
      <c r="I432" s="7"/>
      <c r="J432" s="143"/>
      <c r="K432" s="116"/>
      <c r="L432" s="144"/>
    </row>
    <row r="433" spans="1:12" ht="15.75" hidden="1" x14ac:dyDescent="0.25">
      <c r="A433" s="127">
        <f>'патриотика0,31'!A471</f>
        <v>0</v>
      </c>
      <c r="B433" s="84" t="s">
        <v>88</v>
      </c>
      <c r="C433" s="223"/>
      <c r="D433" s="171"/>
      <c r="E433" s="452">
        <f>'патриотика0,31'!E471</f>
        <v>0</v>
      </c>
      <c r="F433" s="445"/>
      <c r="G433" s="170"/>
      <c r="H433" s="7"/>
      <c r="I433" s="7"/>
      <c r="J433" s="143"/>
      <c r="K433" s="116"/>
      <c r="L433" s="144"/>
    </row>
    <row r="434" spans="1:12" ht="15.75" hidden="1" x14ac:dyDescent="0.25">
      <c r="A434" s="127">
        <f>'патриотика0,31'!A472</f>
        <v>0</v>
      </c>
      <c r="B434" s="84" t="s">
        <v>88</v>
      </c>
      <c r="C434" s="223"/>
      <c r="D434" s="171"/>
      <c r="E434" s="452">
        <f>'патриотика0,31'!E472</f>
        <v>0</v>
      </c>
      <c r="F434" s="445"/>
      <c r="G434" s="170"/>
      <c r="H434" s="7"/>
      <c r="I434" s="7"/>
      <c r="J434" s="143"/>
      <c r="K434" s="116"/>
      <c r="L434" s="144"/>
    </row>
    <row r="435" spans="1:12" ht="15.75" hidden="1" x14ac:dyDescent="0.25">
      <c r="A435" s="127">
        <f>'патриотика0,31'!A473</f>
        <v>0</v>
      </c>
      <c r="B435" s="84" t="s">
        <v>88</v>
      </c>
      <c r="C435" s="223"/>
      <c r="D435" s="171"/>
      <c r="E435" s="452">
        <f>'патриотика0,31'!E473</f>
        <v>0</v>
      </c>
      <c r="F435" s="445"/>
      <c r="G435" s="170"/>
      <c r="H435" s="7"/>
      <c r="I435" s="7"/>
      <c r="J435" s="143"/>
      <c r="K435" s="116"/>
      <c r="L435" s="144"/>
    </row>
    <row r="436" spans="1:12" ht="15.75" hidden="1" x14ac:dyDescent="0.25">
      <c r="A436" s="127">
        <f>'патриотика0,31'!A474</f>
        <v>0</v>
      </c>
      <c r="B436" s="84" t="s">
        <v>88</v>
      </c>
      <c r="C436" s="223"/>
      <c r="D436" s="171"/>
      <c r="E436" s="452">
        <f>'патриотика0,31'!E474</f>
        <v>0</v>
      </c>
      <c r="F436" s="445"/>
      <c r="G436" s="170"/>
      <c r="H436" s="7"/>
      <c r="I436" s="7"/>
      <c r="J436" s="143"/>
      <c r="K436" s="116"/>
      <c r="L436" s="144"/>
    </row>
    <row r="437" spans="1:12" ht="15.75" hidden="1" x14ac:dyDescent="0.25">
      <c r="A437" s="127">
        <f>'патриотика0,31'!A475</f>
        <v>0</v>
      </c>
      <c r="B437" s="84" t="s">
        <v>88</v>
      </c>
      <c r="C437" s="223"/>
      <c r="D437" s="171"/>
      <c r="E437" s="452">
        <f>'патриотика0,31'!E475</f>
        <v>0</v>
      </c>
      <c r="F437" s="445"/>
      <c r="G437" s="170"/>
      <c r="H437" s="7"/>
      <c r="I437" s="7"/>
      <c r="J437" s="143"/>
      <c r="K437" s="116"/>
      <c r="L437" s="144"/>
    </row>
    <row r="438" spans="1:12" ht="15.75" hidden="1" x14ac:dyDescent="0.25">
      <c r="A438" s="127">
        <f>'патриотика0,31'!A476</f>
        <v>0</v>
      </c>
      <c r="B438" s="84" t="s">
        <v>88</v>
      </c>
      <c r="C438" s="223"/>
      <c r="D438" s="171"/>
      <c r="E438" s="452">
        <f>'патриотика0,31'!E476</f>
        <v>0</v>
      </c>
      <c r="F438" s="445"/>
      <c r="G438" s="170"/>
      <c r="H438" s="7"/>
      <c r="I438" s="7"/>
      <c r="J438" s="143"/>
      <c r="K438" s="116"/>
      <c r="L438" s="144"/>
    </row>
    <row r="439" spans="1:12" ht="15.75" hidden="1" x14ac:dyDescent="0.25">
      <c r="A439" s="127">
        <f>'патриотика0,31'!A477</f>
        <v>0</v>
      </c>
      <c r="B439" s="84" t="s">
        <v>88</v>
      </c>
      <c r="C439" s="223"/>
      <c r="D439" s="171"/>
      <c r="E439" s="452">
        <f>'патриотика0,31'!E477</f>
        <v>0</v>
      </c>
      <c r="F439" s="445"/>
      <c r="G439" s="170"/>
      <c r="H439" s="7"/>
      <c r="I439" s="7"/>
      <c r="J439" s="143"/>
      <c r="K439" s="116"/>
      <c r="L439" s="144"/>
    </row>
    <row r="440" spans="1:12" ht="15.75" hidden="1" x14ac:dyDescent="0.25">
      <c r="A440" s="127">
        <f>'патриотика0,31'!A478</f>
        <v>0</v>
      </c>
      <c r="B440" s="84" t="s">
        <v>88</v>
      </c>
      <c r="C440" s="223"/>
      <c r="D440" s="171"/>
      <c r="E440" s="452">
        <f>'патриотика0,31'!E478</f>
        <v>0</v>
      </c>
      <c r="F440" s="445"/>
      <c r="G440" s="170"/>
      <c r="H440" s="7"/>
      <c r="I440" s="7"/>
      <c r="J440" s="143"/>
      <c r="K440" s="116"/>
      <c r="L440" s="144"/>
    </row>
    <row r="441" spans="1:12" ht="15.75" hidden="1" x14ac:dyDescent="0.25">
      <c r="A441" s="127">
        <f>'патриотика0,31'!A479</f>
        <v>0</v>
      </c>
      <c r="B441" s="84" t="s">
        <v>88</v>
      </c>
      <c r="C441" s="223"/>
      <c r="D441" s="171"/>
      <c r="E441" s="452">
        <f>'патриотика0,31'!E479</f>
        <v>0</v>
      </c>
      <c r="F441" s="445"/>
      <c r="G441" s="170"/>
      <c r="H441" s="7"/>
      <c r="I441" s="7"/>
      <c r="J441" s="143"/>
      <c r="K441" s="116"/>
      <c r="L441" s="144"/>
    </row>
    <row r="442" spans="1:12" ht="15.75" hidden="1" x14ac:dyDescent="0.25">
      <c r="A442" s="127">
        <f>'патриотика0,31'!A480</f>
        <v>0</v>
      </c>
      <c r="B442" s="84" t="s">
        <v>88</v>
      </c>
      <c r="C442" s="223"/>
      <c r="D442" s="171"/>
      <c r="E442" s="452">
        <f>'патриотика0,31'!E480</f>
        <v>0</v>
      </c>
      <c r="F442" s="445"/>
      <c r="G442" s="170"/>
      <c r="H442" s="7"/>
      <c r="I442" s="7"/>
      <c r="J442" s="143"/>
      <c r="K442" s="116"/>
      <c r="L442" s="144"/>
    </row>
    <row r="443" spans="1:12" ht="15.75" hidden="1" x14ac:dyDescent="0.25">
      <c r="A443" s="127">
        <f>'патриотика0,31'!A481</f>
        <v>0</v>
      </c>
      <c r="B443" s="84" t="s">
        <v>88</v>
      </c>
      <c r="C443" s="223"/>
      <c r="D443" s="171"/>
      <c r="E443" s="452">
        <f>'патриотика0,31'!E481</f>
        <v>0</v>
      </c>
      <c r="F443" s="445"/>
      <c r="G443" s="170"/>
      <c r="H443" s="7"/>
      <c r="I443" s="7"/>
      <c r="J443" s="143"/>
      <c r="K443" s="116"/>
      <c r="L443" s="144"/>
    </row>
    <row r="444" spans="1:12" ht="15.75" hidden="1" x14ac:dyDescent="0.25">
      <c r="A444" s="127">
        <f>'патриотика0,31'!A482</f>
        <v>0</v>
      </c>
      <c r="B444" s="84" t="s">
        <v>88</v>
      </c>
      <c r="C444" s="223"/>
      <c r="D444" s="171"/>
      <c r="E444" s="452">
        <f>'патриотика0,31'!E482</f>
        <v>0</v>
      </c>
      <c r="F444" s="445"/>
      <c r="G444" s="170"/>
      <c r="H444" s="7"/>
      <c r="I444" s="7"/>
      <c r="J444" s="143"/>
      <c r="K444" s="116"/>
      <c r="L444" s="144"/>
    </row>
    <row r="445" spans="1:12" ht="18.75" x14ac:dyDescent="0.25">
      <c r="A445" s="697" t="s">
        <v>31</v>
      </c>
      <c r="B445" s="735"/>
      <c r="C445" s="735"/>
      <c r="D445" s="735"/>
      <c r="E445" s="698"/>
      <c r="F445" s="525">
        <f>SUM(F200:F444)</f>
        <v>122684.79999999999</v>
      </c>
      <c r="G445" s="170"/>
      <c r="H445" s="7"/>
      <c r="I445" s="7"/>
    </row>
    <row r="446" spans="1:12" ht="15.75" x14ac:dyDescent="0.25">
      <c r="A446" s="7"/>
      <c r="B446" s="7"/>
      <c r="C446" s="7"/>
      <c r="D446" s="7"/>
      <c r="E446" s="170"/>
      <c r="F446" s="7"/>
      <c r="G446" s="170"/>
      <c r="H446" s="7"/>
      <c r="I446" s="7"/>
    </row>
    <row r="447" spans="1:12" ht="15.75" x14ac:dyDescent="0.25">
      <c r="A447" s="7"/>
      <c r="B447" s="7"/>
      <c r="C447" s="7"/>
      <c r="D447" s="7"/>
      <c r="E447" s="7"/>
      <c r="F447" s="7"/>
    </row>
  </sheetData>
  <autoFilter ref="A198:I360" xr:uid="{00000000-0009-0000-0000-000007000000}"/>
  <mergeCells count="15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45:E445"/>
    <mergeCell ref="A149:F149"/>
    <mergeCell ref="A194:E194"/>
    <mergeCell ref="A195:F195"/>
    <mergeCell ref="A196:F196"/>
    <mergeCell ref="A197:A198"/>
    <mergeCell ref="B197:B198"/>
    <mergeCell ref="D197:D198"/>
    <mergeCell ref="E197:E198"/>
    <mergeCell ref="F197:F198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6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64" t="s">
        <v>74</v>
      </c>
      <c r="B1" s="764"/>
      <c r="C1" s="764"/>
      <c r="D1" s="764"/>
      <c r="E1" s="764"/>
      <c r="F1" s="764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2020-08-10T05:58:26Z</dcterms:modified>
</cp:coreProperties>
</file>